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codeName="{4470D2CD-2249-CD33-4A35-6F278624656F}"/>
  <workbookPr codeName="ThisWorkbook" defaultThemeVersion="166925"/>
  <mc:AlternateContent xmlns:mc="http://schemas.openxmlformats.org/markup-compatibility/2006">
    <mc:Choice Requires="x15">
      <x15ac:absPath xmlns:x15ac="http://schemas.microsoft.com/office/spreadsheetml/2010/11/ac" url="\\TCTSBSD1\Users$\gdale\Desktop\"/>
    </mc:Choice>
  </mc:AlternateContent>
  <xr:revisionPtr revIDLastSave="0" documentId="8_{181E6451-D3F7-4B6A-95AC-0552860916AA}" xr6:coauthVersionLast="45" xr6:coauthVersionMax="45" xr10:uidLastSave="{00000000-0000-0000-0000-000000000000}"/>
  <bookViews>
    <workbookView xWindow="-108" yWindow="-108" windowWidth="23256" windowHeight="12576" tabRatio="818" activeTab="9" xr2:uid="{D6BB5EE8-1598-4730-8F9B-B0462BCD78C8}"/>
  </bookViews>
  <sheets>
    <sheet name="Cover" sheetId="34" r:id="rId1"/>
    <sheet name="Contents" sheetId="33" r:id="rId2"/>
    <sheet name="Instructions" sheetId="28" r:id="rId3"/>
    <sheet name="Scenarios" sheetId="31" r:id="rId4"/>
    <sheet name="Location &amp; Climate" sheetId="29" r:id="rId5"/>
    <sheet name="Cum RF Calcs" sheetId="30" r:id="rId6"/>
    <sheet name="Climate Assumptions" sheetId="3" r:id="rId7"/>
    <sheet name="Interventions" sheetId="4" r:id="rId8"/>
    <sheet name="Soil Chemical" sheetId="5" r:id="rId9"/>
    <sheet name="Soil physical" sheetId="6" r:id="rId10"/>
    <sheet name="Vegetation" sheetId="7" r:id="rId11"/>
    <sheet name="Lists" sheetId="12" r:id="rId12"/>
    <sheet name="Scenarios Combined" sheetId="32" r:id="rId13"/>
    <sheet name="Data Form" sheetId="27" r:id="rId14"/>
    <sheet name="Results" sheetId="35" r:id="rId15"/>
    <sheet name="Output" sheetId="26" r:id="rId16"/>
  </sheets>
  <functionGroups builtInGroupCount="19"/>
  <definedNames>
    <definedName name="Amendment_form">Lists!$C$61:$C$64</definedName>
    <definedName name="Contourbank_permanence">Lists!$C$69:$C$73</definedName>
    <definedName name="Day_of_Month">Lists!$C$16:$C$47</definedName>
    <definedName name="EA_Landuse_requirement">Lists!$C$104:$C$106</definedName>
    <definedName name="Evap">'Location &amp; Climate'!$C$22:$N$22</definedName>
    <definedName name="Gypsum_Application_Month">Lists!$C$3:$C$15</definedName>
    <definedName name="IFD">'Location &amp; Climate'!$C$32:$I$32</definedName>
    <definedName name="Irrigation">Lists!$C$116:$C$118</definedName>
    <definedName name="Lateral_landform_uniformity">Lists!$C$83:$C$86</definedName>
    <definedName name="MaxT">'Location &amp; Climate'!$C$23:$N$23</definedName>
    <definedName name="MinT">'Location &amp; Climate'!$C$24:$N$24</definedName>
    <definedName name="Rain">'Location &amp; Climate'!$C$19:$N$19</definedName>
    <definedName name="Rain10">'Location &amp; Climate'!$C$20:$N$20</definedName>
    <definedName name="Rain90">'Location &amp; Climate'!$C$21:$N$21</definedName>
    <definedName name="Rainfall_modelling_conditions">Lists!$C$48:$C$51</definedName>
    <definedName name="Rip_direction">Lists!$C$92:$C$95</definedName>
    <definedName name="Rockmulch_applied">Lists!$C$100:$C$102</definedName>
    <definedName name="Seed_mix_applied">Lists!$C$107:$C$112</definedName>
    <definedName name="Slope_drainage_structures">Lists!$C$87:$C$90</definedName>
    <definedName name="Slope_shape">Lists!$C$78:$C$82</definedName>
    <definedName name="Soil_moisture_at_time_of_ripping">Lists!$C$96:$C$98</definedName>
    <definedName name="Spoil_amendment_rate">Lists!$C$53:$C$57</definedName>
    <definedName name="Spoil_amendment_type">Lists!$C$58:$C$60</definedName>
    <definedName name="Topsoil_amendment_application_method">Lists!$C$65:$C$67</definedName>
    <definedName name="Topsoil_biological_activity">Lists!$C$124:$C$128</definedName>
    <definedName name="Topsoil_fertiliser_addition">Lists!$C$113:$C$115</definedName>
    <definedName name="Topsoil_nutrient_status">Lists!$C$120:$C$123</definedName>
    <definedName name="Upslope_bund">Lists!$C$74:$C$76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7" l="1"/>
  <c r="B22" i="31"/>
  <c r="B21" i="31"/>
  <c r="B20" i="31"/>
  <c r="B19" i="31"/>
  <c r="B18" i="31"/>
  <c r="B17" i="31"/>
  <c r="B16" i="31"/>
  <c r="B15" i="31"/>
  <c r="B14" i="31"/>
  <c r="B13" i="31"/>
  <c r="B12" i="31"/>
  <c r="B11" i="31"/>
  <c r="B10" i="31"/>
  <c r="B9" i="31"/>
  <c r="B8" i="31"/>
  <c r="B7" i="31"/>
  <c r="B6" i="31"/>
  <c r="B5" i="31"/>
  <c r="B4" i="31"/>
  <c r="B3" i="31"/>
  <c r="Y1" i="32" l="1"/>
  <c r="X1" i="32"/>
  <c r="W1" i="32"/>
  <c r="V1" i="32"/>
  <c r="U1" i="32"/>
  <c r="T1" i="32"/>
  <c r="S1" i="32"/>
  <c r="R1" i="32"/>
  <c r="Q1" i="32"/>
  <c r="P1" i="32"/>
  <c r="O1" i="32"/>
  <c r="N1" i="32"/>
  <c r="M1" i="32"/>
  <c r="L1" i="32"/>
  <c r="K1" i="32"/>
  <c r="J1" i="32"/>
  <c r="I1" i="32"/>
  <c r="H1" i="32"/>
  <c r="G1" i="32"/>
  <c r="F1" i="32"/>
  <c r="Y1" i="7"/>
  <c r="X1" i="7"/>
  <c r="W1" i="7"/>
  <c r="V1" i="7"/>
  <c r="U1" i="7"/>
  <c r="T1" i="7"/>
  <c r="S1" i="7"/>
  <c r="R1" i="7"/>
  <c r="Q1" i="7"/>
  <c r="P1" i="7"/>
  <c r="O1" i="7"/>
  <c r="N1" i="7"/>
  <c r="M1" i="7"/>
  <c r="L1" i="7"/>
  <c r="K1" i="7"/>
  <c r="J1" i="7"/>
  <c r="I1" i="7"/>
  <c r="H1" i="7"/>
  <c r="G1" i="7"/>
  <c r="F1" i="7"/>
  <c r="Y1" i="6"/>
  <c r="X1" i="6"/>
  <c r="W1" i="6"/>
  <c r="V1" i="6"/>
  <c r="U1" i="6"/>
  <c r="T1" i="6"/>
  <c r="S1" i="6"/>
  <c r="R1" i="6"/>
  <c r="Q1" i="6"/>
  <c r="P1" i="6"/>
  <c r="O1" i="6"/>
  <c r="N1" i="6"/>
  <c r="M1" i="6"/>
  <c r="L1" i="6"/>
  <c r="K1" i="6"/>
  <c r="J1" i="6"/>
  <c r="I1" i="6"/>
  <c r="H1" i="6"/>
  <c r="G1" i="6"/>
  <c r="F1" i="6"/>
  <c r="Y1" i="5"/>
  <c r="X1" i="5"/>
  <c r="W1" i="5"/>
  <c r="V1" i="5"/>
  <c r="U1" i="5"/>
  <c r="T1" i="5"/>
  <c r="S1" i="5"/>
  <c r="R1" i="5"/>
  <c r="Q1" i="5"/>
  <c r="P1" i="5"/>
  <c r="O1" i="5"/>
  <c r="N1" i="5"/>
  <c r="M1" i="5"/>
  <c r="L1" i="5"/>
  <c r="K1" i="5"/>
  <c r="J1" i="5"/>
  <c r="I1" i="5"/>
  <c r="H1" i="5"/>
  <c r="G1" i="5"/>
  <c r="F1" i="5"/>
  <c r="Y1" i="4"/>
  <c r="X1" i="4"/>
  <c r="W1" i="4"/>
  <c r="V1" i="4"/>
  <c r="U1" i="4"/>
  <c r="T1" i="4"/>
  <c r="S1" i="4"/>
  <c r="R1" i="4"/>
  <c r="Q1" i="4"/>
  <c r="P1" i="4"/>
  <c r="O1" i="4"/>
  <c r="N1" i="4"/>
  <c r="M1" i="4"/>
  <c r="L1" i="4"/>
  <c r="K1" i="4"/>
  <c r="J1" i="4"/>
  <c r="I1" i="4"/>
  <c r="H1" i="4"/>
  <c r="G1" i="4"/>
  <c r="F1" i="4"/>
  <c r="Y1" i="3"/>
  <c r="X1" i="3"/>
  <c r="W1" i="3"/>
  <c r="V1" i="3"/>
  <c r="U1" i="3"/>
  <c r="T1" i="3"/>
  <c r="S1" i="3"/>
  <c r="R1" i="3"/>
  <c r="Q1" i="3"/>
  <c r="P1" i="3"/>
  <c r="O1" i="3"/>
  <c r="N1" i="3"/>
  <c r="M1" i="3"/>
  <c r="L1" i="3"/>
  <c r="K1" i="3"/>
  <c r="J1" i="3"/>
  <c r="F1" i="3"/>
  <c r="I1" i="3"/>
  <c r="H1" i="3"/>
  <c r="G1" i="3"/>
  <c r="D1" i="26" l="1"/>
  <c r="E1" i="26"/>
  <c r="F1" i="26"/>
  <c r="G1" i="26"/>
  <c r="D21" i="26"/>
  <c r="E21" i="26"/>
  <c r="F21" i="26"/>
  <c r="G21" i="26"/>
  <c r="D42" i="26"/>
  <c r="E42" i="26"/>
  <c r="F42" i="26"/>
  <c r="G42" i="26"/>
  <c r="S13" i="32" l="1"/>
  <c r="S14" i="32"/>
  <c r="S15" i="32"/>
  <c r="S16" i="32"/>
  <c r="S17" i="32"/>
  <c r="S18" i="32"/>
  <c r="S19" i="32"/>
  <c r="S20" i="32"/>
  <c r="S21" i="32"/>
  <c r="F15" i="32"/>
  <c r="B136" i="12" l="1"/>
  <c r="B137" i="12"/>
  <c r="B138" i="12"/>
  <c r="B135" i="12"/>
  <c r="B134" i="12"/>
  <c r="B133" i="12"/>
  <c r="C135" i="12" a="1"/>
  <c r="C134" i="12" a="1"/>
  <c r="C136" i="12" a="1"/>
  <c r="C138" i="12" a="1"/>
  <c r="C137" i="12" a="1"/>
  <c r="C138" i="12" l="1"/>
  <c r="D138" i="12" s="1"/>
  <c r="C137" i="12"/>
  <c r="D137" i="12" s="1"/>
  <c r="C136" i="12"/>
  <c r="D136" i="12" s="1"/>
  <c r="C135" i="12"/>
  <c r="D135" i="12" s="1"/>
  <c r="C134" i="12"/>
  <c r="D134" i="12" s="1"/>
  <c r="B33" i="26"/>
  <c r="C133" i="12" a="1"/>
  <c r="B8" i="26"/>
  <c r="B23" i="26"/>
  <c r="B28" i="26"/>
  <c r="B17" i="26"/>
  <c r="C133" i="12" l="1"/>
  <c r="D133" i="12" s="1"/>
  <c r="O24" i="29"/>
  <c r="O23" i="29"/>
  <c r="O22" i="29"/>
  <c r="O21" i="29"/>
  <c r="O20" i="29"/>
  <c r="O19" i="29"/>
  <c r="C42" i="26"/>
  <c r="B42" i="26"/>
  <c r="C21" i="26"/>
  <c r="B21" i="26"/>
  <c r="C28" i="26"/>
  <c r="C1" i="26" l="1"/>
  <c r="B1" i="26"/>
  <c r="G15" i="26"/>
  <c r="E14" i="26"/>
  <c r="C29" i="26"/>
  <c r="F34" i="26"/>
  <c r="B14" i="26"/>
  <c r="F26" i="26"/>
  <c r="D25" i="26"/>
  <c r="D34" i="26"/>
  <c r="C34" i="26"/>
  <c r="G29" i="26"/>
  <c r="E31" i="26"/>
  <c r="E10" i="26"/>
  <c r="E5" i="26"/>
  <c r="C8" i="26"/>
  <c r="E25" i="26"/>
  <c r="D3" i="26"/>
  <c r="D23" i="26"/>
  <c r="B5" i="26"/>
  <c r="F3" i="26"/>
  <c r="G6" i="26"/>
  <c r="E37" i="26"/>
  <c r="E15" i="26"/>
  <c r="D8" i="26"/>
  <c r="B35" i="26"/>
  <c r="E8" i="26"/>
  <c r="G8" i="26"/>
  <c r="F13" i="26"/>
  <c r="F11" i="26"/>
  <c r="G37" i="26"/>
  <c r="E30" i="26"/>
  <c r="D29" i="26"/>
  <c r="G4" i="26"/>
  <c r="B37" i="26"/>
  <c r="G25" i="26"/>
  <c r="D17" i="26"/>
  <c r="B25" i="26"/>
  <c r="G33" i="26"/>
  <c r="C37" i="26"/>
  <c r="B10" i="26"/>
  <c r="F28" i="26"/>
  <c r="G14" i="26"/>
  <c r="D10" i="26"/>
  <c r="G13" i="26"/>
  <c r="D37" i="26"/>
  <c r="C33" i="26"/>
  <c r="E29" i="26"/>
  <c r="D33" i="26"/>
  <c r="C23" i="26"/>
  <c r="C17" i="26"/>
  <c r="D13" i="26"/>
  <c r="G35" i="26"/>
  <c r="F31" i="26"/>
  <c r="F9" i="26"/>
  <c r="D11" i="26"/>
  <c r="D35" i="26"/>
  <c r="G3" i="26"/>
  <c r="D36" i="26"/>
  <c r="E24" i="26"/>
  <c r="F23" i="26"/>
  <c r="D26" i="26"/>
  <c r="C4" i="26"/>
  <c r="G11" i="26"/>
  <c r="E13" i="26"/>
  <c r="D16" i="26"/>
  <c r="B26" i="26"/>
  <c r="C3" i="26"/>
  <c r="E26" i="26"/>
  <c r="G34" i="26"/>
  <c r="D28" i="26"/>
  <c r="E9" i="26"/>
  <c r="G5" i="26"/>
  <c r="F24" i="26"/>
  <c r="C31" i="26"/>
  <c r="F35" i="26"/>
  <c r="B4" i="26"/>
  <c r="G9" i="26"/>
  <c r="B3" i="26"/>
  <c r="F36" i="26"/>
  <c r="C5" i="26"/>
  <c r="C26" i="26"/>
  <c r="F10" i="26"/>
  <c r="B13" i="26"/>
  <c r="C10" i="26"/>
  <c r="E16" i="26"/>
  <c r="D14" i="26"/>
  <c r="C6" i="26"/>
  <c r="D30" i="26"/>
  <c r="F25" i="26"/>
  <c r="D5" i="26"/>
  <c r="B9" i="26"/>
  <c r="F14" i="26"/>
  <c r="F17" i="26"/>
  <c r="B11" i="26"/>
  <c r="D6" i="26"/>
  <c r="G31" i="26"/>
  <c r="C9" i="26"/>
  <c r="E11" i="26"/>
  <c r="C15" i="26"/>
  <c r="D15" i="26"/>
  <c r="B36" i="26"/>
  <c r="E17" i="26"/>
  <c r="E4" i="26"/>
  <c r="D24" i="26"/>
  <c r="C30" i="26"/>
  <c r="F8" i="26"/>
  <c r="B24" i="26"/>
  <c r="E28" i="26"/>
  <c r="F4" i="26"/>
  <c r="F5" i="26"/>
  <c r="G17" i="26"/>
  <c r="C36" i="26"/>
  <c r="B31" i="26"/>
  <c r="E36" i="26"/>
  <c r="C24" i="26"/>
  <c r="G23" i="26"/>
  <c r="F37" i="26"/>
  <c r="C14" i="26"/>
  <c r="E3" i="26"/>
  <c r="B15" i="26"/>
  <c r="E33" i="26"/>
  <c r="E6" i="26"/>
  <c r="E35" i="26"/>
  <c r="G36" i="26"/>
  <c r="E34" i="26"/>
  <c r="G26" i="26"/>
  <c r="G28" i="26"/>
  <c r="F6" i="26"/>
  <c r="F15" i="26"/>
  <c r="G16" i="26"/>
  <c r="B34" i="26"/>
  <c r="C25" i="26"/>
  <c r="B6" i="26"/>
  <c r="D9" i="26"/>
  <c r="F33" i="26"/>
  <c r="G24" i="26"/>
  <c r="C11" i="26"/>
  <c r="C35" i="26"/>
  <c r="G10" i="26"/>
  <c r="F30" i="26"/>
  <c r="C13" i="26"/>
  <c r="D4" i="26"/>
  <c r="F16" i="26"/>
  <c r="E23" i="26"/>
  <c r="B30" i="26"/>
  <c r="F29" i="26"/>
  <c r="C16" i="26"/>
  <c r="G30" i="26"/>
  <c r="B16" i="26"/>
  <c r="B29" i="26"/>
  <c r="D31" i="26"/>
  <c r="E18" i="26" l="1"/>
  <c r="E19" i="26" s="1"/>
  <c r="E43" i="26" s="1"/>
  <c r="F18" i="26"/>
  <c r="F19" i="26" s="1"/>
  <c r="F43" i="26" s="1"/>
  <c r="B18" i="26"/>
  <c r="B19" i="26" s="1"/>
  <c r="D18" i="26"/>
  <c r="D19" i="26" s="1"/>
  <c r="D43" i="26" s="1"/>
  <c r="C18" i="26"/>
  <c r="C19" i="26" s="1"/>
  <c r="G18" i="26"/>
  <c r="G19" i="26" s="1"/>
  <c r="G43" i="26" s="1"/>
  <c r="D38" i="26"/>
  <c r="D39" i="26" s="1"/>
  <c r="D44" i="26" s="1"/>
  <c r="C38" i="26"/>
  <c r="C39" i="26" s="1"/>
  <c r="E38" i="26"/>
  <c r="E39" i="26" s="1"/>
  <c r="E44" i="26" s="1"/>
  <c r="B38" i="26"/>
  <c r="B39" i="26" s="1"/>
  <c r="F38" i="26"/>
  <c r="F39" i="26" s="1"/>
  <c r="F44" i="26" s="1"/>
  <c r="G38" i="26"/>
  <c r="G39" i="26" s="1"/>
  <c r="G44" i="26" s="1"/>
  <c r="F29" i="30"/>
  <c r="G29" i="30"/>
  <c r="H29" i="30"/>
  <c r="I29" i="30"/>
  <c r="J29" i="30"/>
  <c r="K29" i="30"/>
  <c r="L29" i="30"/>
  <c r="M29" i="30"/>
  <c r="N29" i="30"/>
  <c r="O29" i="30"/>
  <c r="P29" i="30"/>
  <c r="F37" i="30"/>
  <c r="G37" i="30"/>
  <c r="H37" i="30"/>
  <c r="I37" i="30"/>
  <c r="J37" i="30"/>
  <c r="K37" i="30"/>
  <c r="L37" i="30"/>
  <c r="M37" i="30"/>
  <c r="N37" i="30"/>
  <c r="O37" i="30"/>
  <c r="P37" i="30"/>
  <c r="F45" i="30"/>
  <c r="G45" i="30"/>
  <c r="H45" i="30"/>
  <c r="I45" i="30"/>
  <c r="J45" i="30"/>
  <c r="K45" i="30"/>
  <c r="L45" i="30"/>
  <c r="M45" i="30"/>
  <c r="N45" i="30"/>
  <c r="O45" i="30"/>
  <c r="P45" i="30"/>
  <c r="E45" i="30"/>
  <c r="E37" i="30"/>
  <c r="E29" i="30"/>
  <c r="H48" i="30" l="1"/>
  <c r="L31" i="30"/>
  <c r="P40" i="30"/>
  <c r="L32" i="30"/>
  <c r="H39" i="30"/>
  <c r="P31" i="30"/>
  <c r="H31" i="30"/>
  <c r="H32" i="30"/>
  <c r="P32" i="30"/>
  <c r="G32" i="30"/>
  <c r="P47" i="30"/>
  <c r="L46" i="30"/>
  <c r="P39" i="30"/>
  <c r="L39" i="30"/>
  <c r="H40" i="30"/>
  <c r="O32" i="30"/>
  <c r="K32" i="30"/>
  <c r="G48" i="30"/>
  <c r="O48" i="30"/>
  <c r="K48" i="30"/>
  <c r="P38" i="30"/>
  <c r="L38" i="30"/>
  <c r="H38" i="30"/>
  <c r="P30" i="30"/>
  <c r="L30" i="30"/>
  <c r="H30" i="30"/>
  <c r="H46" i="30"/>
  <c r="L47" i="30"/>
  <c r="L40" i="30"/>
  <c r="H47" i="30"/>
  <c r="P48" i="30"/>
  <c r="G40" i="30"/>
  <c r="O40" i="30"/>
  <c r="K40" i="30"/>
  <c r="L48" i="30"/>
  <c r="P46" i="30"/>
  <c r="E32" i="30"/>
  <c r="M30" i="30"/>
  <c r="E31" i="30"/>
  <c r="I31" i="30"/>
  <c r="M31" i="30"/>
  <c r="I32" i="30"/>
  <c r="M32" i="30"/>
  <c r="E38" i="30"/>
  <c r="I38" i="30"/>
  <c r="M38" i="30"/>
  <c r="E39" i="30"/>
  <c r="I39" i="30"/>
  <c r="M39" i="30"/>
  <c r="E40" i="30"/>
  <c r="I40" i="30"/>
  <c r="M40" i="30"/>
  <c r="E46" i="30"/>
  <c r="I46" i="30"/>
  <c r="M46" i="30"/>
  <c r="E47" i="30"/>
  <c r="I47" i="30"/>
  <c r="M47" i="30"/>
  <c r="E48" i="30"/>
  <c r="I48" i="30"/>
  <c r="M48" i="30"/>
  <c r="F30" i="30"/>
  <c r="J30" i="30"/>
  <c r="N30" i="30"/>
  <c r="F31" i="30"/>
  <c r="J31" i="30"/>
  <c r="N31" i="30"/>
  <c r="F32" i="30"/>
  <c r="J32" i="30"/>
  <c r="N32" i="30"/>
  <c r="F38" i="30"/>
  <c r="J38" i="30"/>
  <c r="N38" i="30"/>
  <c r="F39" i="30"/>
  <c r="J39" i="30"/>
  <c r="N39" i="30"/>
  <c r="F40" i="30"/>
  <c r="J40" i="30"/>
  <c r="N40" i="30"/>
  <c r="F46" i="30"/>
  <c r="J46" i="30"/>
  <c r="N46" i="30"/>
  <c r="F47" i="30"/>
  <c r="J47" i="30"/>
  <c r="N47" i="30"/>
  <c r="F48" i="30"/>
  <c r="J48" i="30"/>
  <c r="N48" i="30"/>
  <c r="E30" i="30"/>
  <c r="O30" i="30"/>
  <c r="O31" i="30"/>
  <c r="G38" i="30"/>
  <c r="G39" i="30"/>
  <c r="K46" i="30"/>
  <c r="G47" i="30"/>
  <c r="K47" i="30"/>
  <c r="O47" i="30"/>
  <c r="I30" i="30"/>
  <c r="G30" i="30"/>
  <c r="K30" i="30"/>
  <c r="G31" i="30"/>
  <c r="K31" i="30"/>
  <c r="K38" i="30"/>
  <c r="O38" i="30"/>
  <c r="K39" i="30"/>
  <c r="O39" i="30"/>
  <c r="G46" i="30"/>
  <c r="O46" i="30"/>
  <c r="AM21" i="27"/>
  <c r="AM20" i="27"/>
  <c r="AM19" i="27"/>
  <c r="AM18" i="27"/>
  <c r="AM17" i="27"/>
  <c r="AM16" i="27"/>
  <c r="AM15" i="27"/>
  <c r="AM14" i="27"/>
  <c r="AM13" i="27"/>
  <c r="AM12" i="27"/>
  <c r="AM11" i="27"/>
  <c r="AM10" i="27"/>
  <c r="AM9" i="27"/>
  <c r="AM8" i="27"/>
  <c r="AM7" i="27"/>
  <c r="AM6" i="27"/>
  <c r="AM5" i="27"/>
  <c r="AM4" i="27"/>
  <c r="AM3" i="27"/>
  <c r="AM2" i="27"/>
  <c r="S5" i="32" l="1"/>
  <c r="AK2" i="27" l="1"/>
  <c r="F8" i="3" l="1"/>
  <c r="G8" i="3"/>
  <c r="H8" i="3"/>
  <c r="I8" i="3"/>
  <c r="J8" i="3"/>
  <c r="K8" i="3"/>
  <c r="S9" i="32"/>
  <c r="F4" i="30" l="1"/>
  <c r="G4" i="30"/>
  <c r="H4" i="30"/>
  <c r="I4" i="30"/>
  <c r="J4" i="30"/>
  <c r="K4" i="30"/>
  <c r="L4" i="30"/>
  <c r="M4" i="30"/>
  <c r="N4" i="30"/>
  <c r="O4" i="30"/>
  <c r="P4" i="30"/>
  <c r="O5" i="30" l="1"/>
  <c r="N7" i="30"/>
  <c r="L7" i="30"/>
  <c r="M6" i="30"/>
  <c r="M5" i="30"/>
  <c r="H7" i="30"/>
  <c r="I6" i="30"/>
  <c r="I5" i="30"/>
  <c r="L6" i="30"/>
  <c r="L5" i="30"/>
  <c r="K7" i="30"/>
  <c r="H6" i="30"/>
  <c r="H5" i="30"/>
  <c r="G7" i="30"/>
  <c r="K6" i="30"/>
  <c r="K5" i="30"/>
  <c r="J7" i="30"/>
  <c r="G6" i="30"/>
  <c r="G5" i="30"/>
  <c r="F7" i="30"/>
  <c r="M7" i="30"/>
  <c r="N6" i="30"/>
  <c r="N5" i="30"/>
  <c r="I7" i="30"/>
  <c r="J6" i="30"/>
  <c r="J5" i="30"/>
  <c r="E7" i="30"/>
  <c r="F6" i="30"/>
  <c r="F5" i="30"/>
  <c r="B2" i="27"/>
  <c r="B3" i="27"/>
  <c r="B4" i="27"/>
  <c r="B5" i="27"/>
  <c r="B6" i="27"/>
  <c r="B7" i="27"/>
  <c r="B8" i="27"/>
  <c r="B9" i="27"/>
  <c r="B10" i="27"/>
  <c r="B11" i="27"/>
  <c r="B12" i="27"/>
  <c r="B13" i="27"/>
  <c r="B14" i="27"/>
  <c r="B15" i="27"/>
  <c r="B16" i="27"/>
  <c r="B17" i="27"/>
  <c r="B18" i="27"/>
  <c r="B19" i="27"/>
  <c r="B20" i="27"/>
  <c r="B21" i="27"/>
  <c r="B1" i="27"/>
  <c r="A1" i="27"/>
  <c r="C1" i="27"/>
  <c r="F21" i="27" l="1"/>
  <c r="F20" i="27"/>
  <c r="F19" i="27"/>
  <c r="F18" i="27"/>
  <c r="F17" i="27"/>
  <c r="F16" i="27"/>
  <c r="F15" i="27"/>
  <c r="C86" i="32" l="1"/>
  <c r="D86" i="32"/>
  <c r="E86" i="32"/>
  <c r="F86" i="32"/>
  <c r="G86" i="32"/>
  <c r="H86" i="32"/>
  <c r="I86" i="32"/>
  <c r="J86" i="32"/>
  <c r="K86" i="32"/>
  <c r="L86" i="32"/>
  <c r="M86" i="32"/>
  <c r="N86" i="32"/>
  <c r="O86" i="32"/>
  <c r="P86" i="32"/>
  <c r="Q86" i="32"/>
  <c r="R86" i="32"/>
  <c r="S86" i="32"/>
  <c r="T86" i="32"/>
  <c r="U86" i="32"/>
  <c r="V86" i="32"/>
  <c r="W86" i="32"/>
  <c r="X86" i="32"/>
  <c r="Y86" i="32"/>
  <c r="C87" i="32"/>
  <c r="D87" i="32"/>
  <c r="E87" i="32"/>
  <c r="F87" i="32"/>
  <c r="G87" i="32"/>
  <c r="H87" i="32"/>
  <c r="I87" i="32"/>
  <c r="J87" i="32"/>
  <c r="K87" i="32"/>
  <c r="L87" i="32"/>
  <c r="M87" i="32"/>
  <c r="N87" i="32"/>
  <c r="O87" i="32"/>
  <c r="P87" i="32"/>
  <c r="Q87" i="32"/>
  <c r="R87" i="32"/>
  <c r="S87" i="32"/>
  <c r="T87" i="32"/>
  <c r="U87" i="32"/>
  <c r="V87" i="32"/>
  <c r="W87" i="32"/>
  <c r="X87" i="32"/>
  <c r="Y87" i="32"/>
  <c r="C89" i="32"/>
  <c r="D89" i="32"/>
  <c r="E89" i="32"/>
  <c r="F89" i="32"/>
  <c r="G89" i="32"/>
  <c r="H89" i="32"/>
  <c r="I89" i="32"/>
  <c r="J89" i="32"/>
  <c r="K89" i="32"/>
  <c r="L89" i="32"/>
  <c r="M89" i="32"/>
  <c r="N89" i="32"/>
  <c r="O89" i="32"/>
  <c r="P89" i="32"/>
  <c r="Q89" i="32"/>
  <c r="R89" i="32"/>
  <c r="S89" i="32"/>
  <c r="T89" i="32"/>
  <c r="U89" i="32"/>
  <c r="V89" i="32"/>
  <c r="W89" i="32"/>
  <c r="X89" i="32"/>
  <c r="Y89" i="32"/>
  <c r="C90" i="32"/>
  <c r="D90" i="32"/>
  <c r="E90" i="32"/>
  <c r="F90" i="32"/>
  <c r="G90" i="32"/>
  <c r="H90" i="32"/>
  <c r="I90" i="32"/>
  <c r="J90" i="32"/>
  <c r="L90" i="32"/>
  <c r="M90" i="32"/>
  <c r="N90" i="32"/>
  <c r="O90" i="32"/>
  <c r="P90" i="32"/>
  <c r="Q90" i="32"/>
  <c r="R90" i="32"/>
  <c r="S90" i="32"/>
  <c r="T90" i="32"/>
  <c r="U90" i="32"/>
  <c r="V90" i="32"/>
  <c r="W90" i="32"/>
  <c r="X90" i="32"/>
  <c r="Y90" i="32"/>
  <c r="C91" i="32"/>
  <c r="D91" i="32"/>
  <c r="E91" i="32"/>
  <c r="F91" i="32"/>
  <c r="G91" i="32"/>
  <c r="H91" i="32"/>
  <c r="I91" i="32"/>
  <c r="J91" i="32"/>
  <c r="K91" i="32"/>
  <c r="L91" i="32"/>
  <c r="M91" i="32"/>
  <c r="N91" i="32"/>
  <c r="O91" i="32"/>
  <c r="P91" i="32"/>
  <c r="Q91" i="32"/>
  <c r="R91" i="32"/>
  <c r="S91" i="32"/>
  <c r="T91" i="32"/>
  <c r="U91" i="32"/>
  <c r="V91" i="32"/>
  <c r="W91" i="32"/>
  <c r="X91" i="32"/>
  <c r="Y91" i="32"/>
  <c r="C92" i="32"/>
  <c r="D92" i="32"/>
  <c r="E92" i="32"/>
  <c r="F92" i="32"/>
  <c r="G92" i="32"/>
  <c r="H92" i="32"/>
  <c r="I92" i="32"/>
  <c r="J92" i="32"/>
  <c r="L92" i="32"/>
  <c r="M92" i="32"/>
  <c r="N92" i="32"/>
  <c r="O92" i="32"/>
  <c r="P92" i="32"/>
  <c r="Q92" i="32"/>
  <c r="R92" i="32"/>
  <c r="S92" i="32"/>
  <c r="T92" i="32"/>
  <c r="U92" i="32"/>
  <c r="V92" i="32"/>
  <c r="W92" i="32"/>
  <c r="X92" i="32"/>
  <c r="Y92" i="32"/>
  <c r="A86" i="32"/>
  <c r="B86" i="32"/>
  <c r="A87" i="32"/>
  <c r="B87" i="32"/>
  <c r="A88" i="32"/>
  <c r="B88" i="32"/>
  <c r="A89" i="32"/>
  <c r="B89" i="32"/>
  <c r="A90" i="32"/>
  <c r="B90" i="32"/>
  <c r="A91" i="32"/>
  <c r="B91" i="32"/>
  <c r="A92" i="32"/>
  <c r="B92" i="32"/>
  <c r="B85" i="32"/>
  <c r="A85" i="32"/>
  <c r="C70" i="32"/>
  <c r="D70" i="32"/>
  <c r="E70" i="32"/>
  <c r="F70" i="32"/>
  <c r="G70" i="32"/>
  <c r="H70" i="32"/>
  <c r="I70" i="32"/>
  <c r="J70" i="32"/>
  <c r="L70" i="32"/>
  <c r="M70" i="32"/>
  <c r="N70" i="32"/>
  <c r="O70" i="32"/>
  <c r="P70" i="32"/>
  <c r="Q70" i="32"/>
  <c r="R70" i="32"/>
  <c r="S70" i="32"/>
  <c r="T70" i="32"/>
  <c r="U70" i="32"/>
  <c r="V70" i="32"/>
  <c r="W70" i="32"/>
  <c r="X70" i="32"/>
  <c r="Y70" i="32"/>
  <c r="C71" i="32"/>
  <c r="D71" i="32"/>
  <c r="E71" i="32"/>
  <c r="F71" i="32"/>
  <c r="G71" i="32"/>
  <c r="H71" i="32"/>
  <c r="I71" i="32"/>
  <c r="J71" i="32"/>
  <c r="L71" i="32"/>
  <c r="M71" i="32"/>
  <c r="N71" i="32"/>
  <c r="O71" i="32"/>
  <c r="P71" i="32"/>
  <c r="Q71" i="32"/>
  <c r="R71" i="32"/>
  <c r="S71" i="32"/>
  <c r="T71" i="32"/>
  <c r="U71" i="32"/>
  <c r="V71" i="32"/>
  <c r="W71" i="32"/>
  <c r="X71" i="32"/>
  <c r="Y71" i="32"/>
  <c r="C73" i="32"/>
  <c r="D73" i="32"/>
  <c r="E73" i="32"/>
  <c r="F73" i="32"/>
  <c r="G73" i="32"/>
  <c r="H73" i="32"/>
  <c r="I73" i="32"/>
  <c r="J73" i="32"/>
  <c r="L73" i="32"/>
  <c r="M73" i="32"/>
  <c r="N73" i="32"/>
  <c r="O73" i="32"/>
  <c r="P73" i="32"/>
  <c r="Q73" i="32"/>
  <c r="R73" i="32"/>
  <c r="S73" i="32"/>
  <c r="T73" i="32"/>
  <c r="U73" i="32"/>
  <c r="V73" i="32"/>
  <c r="W73" i="32"/>
  <c r="X73" i="32"/>
  <c r="Y73" i="32"/>
  <c r="C74" i="32"/>
  <c r="D74" i="32"/>
  <c r="E74" i="32"/>
  <c r="F74" i="32"/>
  <c r="G74" i="32"/>
  <c r="H74" i="32"/>
  <c r="I74" i="32"/>
  <c r="J74" i="32"/>
  <c r="L74" i="32"/>
  <c r="M74" i="32"/>
  <c r="N74" i="32"/>
  <c r="O74" i="32"/>
  <c r="P74" i="32"/>
  <c r="Q74" i="32"/>
  <c r="R74" i="32"/>
  <c r="S74" i="32"/>
  <c r="T74" i="32"/>
  <c r="U74" i="32"/>
  <c r="V74" i="32"/>
  <c r="W74" i="32"/>
  <c r="X74" i="32"/>
  <c r="Y74" i="32"/>
  <c r="C76" i="32"/>
  <c r="D76" i="32"/>
  <c r="E76" i="32"/>
  <c r="F76" i="32"/>
  <c r="G76" i="32"/>
  <c r="H76" i="32"/>
  <c r="I76" i="32"/>
  <c r="J76" i="32"/>
  <c r="K76" i="32"/>
  <c r="L76" i="32"/>
  <c r="M76" i="32"/>
  <c r="N76" i="32"/>
  <c r="O76" i="32"/>
  <c r="P76" i="32"/>
  <c r="Q76" i="32"/>
  <c r="R76" i="32"/>
  <c r="S76" i="32"/>
  <c r="T76" i="32"/>
  <c r="U76" i="32"/>
  <c r="V76" i="32"/>
  <c r="W76" i="32"/>
  <c r="X76" i="32"/>
  <c r="Y76" i="32"/>
  <c r="C77" i="32"/>
  <c r="D77" i="32"/>
  <c r="E77" i="32"/>
  <c r="F77" i="32"/>
  <c r="G77" i="32"/>
  <c r="H77" i="32"/>
  <c r="I77" i="32"/>
  <c r="J77" i="32"/>
  <c r="K77" i="32"/>
  <c r="L77" i="32"/>
  <c r="M77" i="32"/>
  <c r="N77" i="32"/>
  <c r="O77" i="32"/>
  <c r="P77" i="32"/>
  <c r="Q77" i="32"/>
  <c r="R77" i="32"/>
  <c r="S77" i="32"/>
  <c r="T77" i="32"/>
  <c r="U77" i="32"/>
  <c r="V77" i="32"/>
  <c r="W77" i="32"/>
  <c r="X77" i="32"/>
  <c r="Y77" i="32"/>
  <c r="C79" i="32"/>
  <c r="D79" i="32"/>
  <c r="E79" i="32"/>
  <c r="F79" i="32"/>
  <c r="G79" i="32"/>
  <c r="H79" i="32"/>
  <c r="I79" i="32"/>
  <c r="J79" i="32"/>
  <c r="L79" i="32"/>
  <c r="M79" i="32"/>
  <c r="N79" i="32"/>
  <c r="O79" i="32"/>
  <c r="P79" i="32"/>
  <c r="Q79" i="32"/>
  <c r="R79" i="32"/>
  <c r="S79" i="32"/>
  <c r="T79" i="32"/>
  <c r="U79" i="32"/>
  <c r="V79" i="32"/>
  <c r="W79" i="32"/>
  <c r="X79" i="32"/>
  <c r="Y79" i="32"/>
  <c r="C80" i="32"/>
  <c r="D80" i="32"/>
  <c r="E80" i="32"/>
  <c r="F80" i="32"/>
  <c r="G80" i="32"/>
  <c r="H80" i="32"/>
  <c r="I80" i="32"/>
  <c r="J80" i="32"/>
  <c r="L80" i="32"/>
  <c r="M80" i="32"/>
  <c r="N80" i="32"/>
  <c r="O80" i="32"/>
  <c r="P80" i="32"/>
  <c r="Q80" i="32"/>
  <c r="R80" i="32"/>
  <c r="S80" i="32"/>
  <c r="T80" i="32"/>
  <c r="U80" i="32"/>
  <c r="V80" i="32"/>
  <c r="W80" i="32"/>
  <c r="X80" i="32"/>
  <c r="Y80" i="32"/>
  <c r="C82" i="32"/>
  <c r="D82" i="32"/>
  <c r="E82" i="32"/>
  <c r="F82" i="32"/>
  <c r="G82" i="32"/>
  <c r="H82" i="32"/>
  <c r="I82" i="32"/>
  <c r="J82" i="32"/>
  <c r="L82" i="32"/>
  <c r="M82" i="32"/>
  <c r="N82" i="32"/>
  <c r="O82" i="32"/>
  <c r="P82" i="32"/>
  <c r="Q82" i="32"/>
  <c r="R82" i="32"/>
  <c r="S82" i="32"/>
  <c r="T82" i="32"/>
  <c r="U82" i="32"/>
  <c r="V82" i="32"/>
  <c r="W82" i="32"/>
  <c r="X82" i="32"/>
  <c r="Y82" i="32"/>
  <c r="C83" i="32"/>
  <c r="D83" i="32"/>
  <c r="E83" i="32"/>
  <c r="F83" i="32"/>
  <c r="G83" i="32"/>
  <c r="H83" i="32"/>
  <c r="I83" i="32"/>
  <c r="J83" i="32"/>
  <c r="L83" i="32"/>
  <c r="M83" i="32"/>
  <c r="N83" i="32"/>
  <c r="O83" i="32"/>
  <c r="P83" i="32"/>
  <c r="Q83" i="32"/>
  <c r="R83" i="32"/>
  <c r="S83" i="32"/>
  <c r="T83" i="32"/>
  <c r="U83" i="32"/>
  <c r="V83" i="32"/>
  <c r="W83" i="32"/>
  <c r="X83" i="32"/>
  <c r="Y83" i="32"/>
  <c r="B69" i="32"/>
  <c r="B70" i="32"/>
  <c r="B71" i="32"/>
  <c r="B72" i="32"/>
  <c r="B73" i="32"/>
  <c r="B74" i="32"/>
  <c r="B75" i="32"/>
  <c r="B76" i="32"/>
  <c r="B77" i="32"/>
  <c r="B78" i="32"/>
  <c r="B79" i="32"/>
  <c r="B80" i="32"/>
  <c r="B81" i="32"/>
  <c r="B82" i="32"/>
  <c r="B83" i="32"/>
  <c r="A70" i="32"/>
  <c r="A71" i="32"/>
  <c r="A72" i="32"/>
  <c r="A73" i="32"/>
  <c r="A74" i="32"/>
  <c r="A75" i="32"/>
  <c r="A76" i="32"/>
  <c r="A77" i="32"/>
  <c r="A78" i="32"/>
  <c r="A79" i="32"/>
  <c r="A80" i="32"/>
  <c r="A81" i="32"/>
  <c r="A82" i="32"/>
  <c r="A83" i="32"/>
  <c r="A69" i="32"/>
  <c r="C49" i="32"/>
  <c r="D49" i="32"/>
  <c r="E49" i="32"/>
  <c r="F49" i="32"/>
  <c r="G49" i="32"/>
  <c r="H49" i="32"/>
  <c r="I49" i="32"/>
  <c r="J49" i="32"/>
  <c r="L49" i="32"/>
  <c r="M49" i="32"/>
  <c r="N49" i="32"/>
  <c r="O49" i="32"/>
  <c r="P49" i="32"/>
  <c r="Q49" i="32"/>
  <c r="R49" i="32"/>
  <c r="S49" i="32"/>
  <c r="T49" i="32"/>
  <c r="U49" i="32"/>
  <c r="V49" i="32"/>
  <c r="W49" i="32"/>
  <c r="X49" i="32"/>
  <c r="Y49" i="32"/>
  <c r="C50" i="32"/>
  <c r="D50" i="32"/>
  <c r="E50" i="32"/>
  <c r="F50" i="32"/>
  <c r="G50" i="32"/>
  <c r="H50" i="32"/>
  <c r="I50" i="32"/>
  <c r="J50" i="32"/>
  <c r="L50" i="32"/>
  <c r="M50" i="32"/>
  <c r="N50" i="32"/>
  <c r="O50" i="32"/>
  <c r="P50" i="32"/>
  <c r="Q50" i="32"/>
  <c r="R50" i="32"/>
  <c r="S50" i="32"/>
  <c r="T50" i="32"/>
  <c r="U50" i="32"/>
  <c r="V50" i="32"/>
  <c r="W50" i="32"/>
  <c r="X50" i="32"/>
  <c r="Y50" i="32"/>
  <c r="C51" i="32"/>
  <c r="D51" i="32"/>
  <c r="E51" i="32"/>
  <c r="F51" i="32"/>
  <c r="G51" i="32"/>
  <c r="H51" i="32"/>
  <c r="I51" i="32"/>
  <c r="J51" i="32"/>
  <c r="K51" i="32"/>
  <c r="L51" i="32"/>
  <c r="M51" i="32"/>
  <c r="N51" i="32"/>
  <c r="O51" i="32"/>
  <c r="P51" i="32"/>
  <c r="Q51" i="32"/>
  <c r="R51" i="32"/>
  <c r="S51" i="32"/>
  <c r="T51" i="32"/>
  <c r="U51" i="32"/>
  <c r="V51" i="32"/>
  <c r="W51" i="32"/>
  <c r="X51" i="32"/>
  <c r="Y51" i="32"/>
  <c r="C53" i="32"/>
  <c r="D53" i="32"/>
  <c r="E53" i="32"/>
  <c r="F53" i="32"/>
  <c r="G53" i="32"/>
  <c r="H53" i="32"/>
  <c r="I53" i="32"/>
  <c r="J53" i="32"/>
  <c r="L53" i="32"/>
  <c r="M53" i="32"/>
  <c r="N53" i="32"/>
  <c r="O53" i="32"/>
  <c r="P53" i="32"/>
  <c r="Q53" i="32"/>
  <c r="R53" i="32"/>
  <c r="S53" i="32"/>
  <c r="T53" i="32"/>
  <c r="U53" i="32"/>
  <c r="V53" i="32"/>
  <c r="W53" i="32"/>
  <c r="X53" i="32"/>
  <c r="Y53" i="32"/>
  <c r="C54" i="32"/>
  <c r="D54" i="32"/>
  <c r="E54" i="32"/>
  <c r="F54" i="32"/>
  <c r="G54" i="32"/>
  <c r="H54" i="32"/>
  <c r="I54" i="32"/>
  <c r="J54" i="32"/>
  <c r="L54" i="32"/>
  <c r="M54" i="32"/>
  <c r="N54" i="32"/>
  <c r="O54" i="32"/>
  <c r="P54" i="32"/>
  <c r="Q54" i="32"/>
  <c r="R54" i="32"/>
  <c r="S54" i="32"/>
  <c r="T54" i="32"/>
  <c r="U54" i="32"/>
  <c r="V54" i="32"/>
  <c r="W54" i="32"/>
  <c r="X54" i="32"/>
  <c r="Y54" i="32"/>
  <c r="C55" i="32"/>
  <c r="D55" i="32"/>
  <c r="E55" i="32"/>
  <c r="F55" i="32"/>
  <c r="G55" i="32"/>
  <c r="H55" i="32"/>
  <c r="I55" i="32"/>
  <c r="J55" i="32"/>
  <c r="K55" i="32"/>
  <c r="L55" i="32"/>
  <c r="M55" i="32"/>
  <c r="N55" i="32"/>
  <c r="O55" i="32"/>
  <c r="P55" i="32"/>
  <c r="Q55" i="32"/>
  <c r="R55" i="32"/>
  <c r="S55" i="32"/>
  <c r="T55" i="32"/>
  <c r="U55" i="32"/>
  <c r="V55" i="32"/>
  <c r="W55" i="32"/>
  <c r="X55" i="32"/>
  <c r="Y55" i="32"/>
  <c r="C57" i="32"/>
  <c r="D57" i="32"/>
  <c r="E57" i="32"/>
  <c r="F57" i="32"/>
  <c r="G57" i="32"/>
  <c r="H57" i="32"/>
  <c r="I57" i="32"/>
  <c r="J57" i="32"/>
  <c r="L57" i="32"/>
  <c r="M57" i="32"/>
  <c r="N57" i="32"/>
  <c r="O57" i="32"/>
  <c r="P57" i="32"/>
  <c r="Q57" i="32"/>
  <c r="R57" i="32"/>
  <c r="S57" i="32"/>
  <c r="T57" i="32"/>
  <c r="U57" i="32"/>
  <c r="V57" i="32"/>
  <c r="W57" i="32"/>
  <c r="X57" i="32"/>
  <c r="Y57" i="32"/>
  <c r="C58" i="32"/>
  <c r="D58" i="32"/>
  <c r="E58" i="32"/>
  <c r="F58" i="32"/>
  <c r="G58" i="32"/>
  <c r="H58" i="32"/>
  <c r="I58" i="32"/>
  <c r="J58" i="32"/>
  <c r="L58" i="32"/>
  <c r="M58" i="32"/>
  <c r="N58" i="32"/>
  <c r="O58" i="32"/>
  <c r="P58" i="32"/>
  <c r="Q58" i="32"/>
  <c r="R58" i="32"/>
  <c r="S58" i="32"/>
  <c r="T58" i="32"/>
  <c r="U58" i="32"/>
  <c r="V58" i="32"/>
  <c r="W58" i="32"/>
  <c r="X58" i="32"/>
  <c r="Y58" i="32"/>
  <c r="C59" i="32"/>
  <c r="D59" i="32"/>
  <c r="E59" i="32"/>
  <c r="F59" i="32"/>
  <c r="G59" i="32"/>
  <c r="H59" i="32"/>
  <c r="I59" i="32"/>
  <c r="J59" i="32"/>
  <c r="K59" i="32"/>
  <c r="L59" i="32"/>
  <c r="M59" i="32"/>
  <c r="N59" i="32"/>
  <c r="O59" i="32"/>
  <c r="P59" i="32"/>
  <c r="Q59" i="32"/>
  <c r="R59" i="32"/>
  <c r="S59" i="32"/>
  <c r="T59" i="32"/>
  <c r="U59" i="32"/>
  <c r="V59" i="32"/>
  <c r="W59" i="32"/>
  <c r="X59" i="32"/>
  <c r="Y59" i="32"/>
  <c r="C61" i="32"/>
  <c r="D61" i="32"/>
  <c r="E61" i="32"/>
  <c r="F61" i="32"/>
  <c r="G61" i="32"/>
  <c r="H61" i="32"/>
  <c r="I61" i="32"/>
  <c r="J61" i="32"/>
  <c r="L61" i="32"/>
  <c r="M61" i="32"/>
  <c r="N61" i="32"/>
  <c r="O61" i="32"/>
  <c r="P61" i="32"/>
  <c r="Q61" i="32"/>
  <c r="R61" i="32"/>
  <c r="S61" i="32"/>
  <c r="T61" i="32"/>
  <c r="U61" i="32"/>
  <c r="V61" i="32"/>
  <c r="W61" i="32"/>
  <c r="X61" i="32"/>
  <c r="Y61" i="32"/>
  <c r="C62" i="32"/>
  <c r="D62" i="32"/>
  <c r="E62" i="32"/>
  <c r="F62" i="32"/>
  <c r="G62" i="32"/>
  <c r="H62" i="32"/>
  <c r="I62" i="32"/>
  <c r="J62" i="32"/>
  <c r="L62" i="32"/>
  <c r="M62" i="32"/>
  <c r="N62" i="32"/>
  <c r="O62" i="32"/>
  <c r="P62" i="32"/>
  <c r="Q62" i="32"/>
  <c r="R62" i="32"/>
  <c r="S62" i="32"/>
  <c r="T62" i="32"/>
  <c r="U62" i="32"/>
  <c r="V62" i="32"/>
  <c r="W62" i="32"/>
  <c r="X62" i="32"/>
  <c r="Y62" i="32"/>
  <c r="C63" i="32"/>
  <c r="D63" i="32"/>
  <c r="E63" i="32"/>
  <c r="F63" i="32"/>
  <c r="G63" i="32"/>
  <c r="H63" i="32"/>
  <c r="I63" i="32"/>
  <c r="J63" i="32"/>
  <c r="K63" i="32"/>
  <c r="L63" i="32"/>
  <c r="M63" i="32"/>
  <c r="N63" i="32"/>
  <c r="O63" i="32"/>
  <c r="P63" i="32"/>
  <c r="Q63" i="32"/>
  <c r="R63" i="32"/>
  <c r="S63" i="32"/>
  <c r="T63" i="32"/>
  <c r="U63" i="32"/>
  <c r="V63" i="32"/>
  <c r="W63" i="32"/>
  <c r="X63" i="32"/>
  <c r="Y63" i="32"/>
  <c r="C65" i="32"/>
  <c r="D65" i="32"/>
  <c r="E65" i="32"/>
  <c r="F65" i="32"/>
  <c r="G65" i="32"/>
  <c r="H65" i="32"/>
  <c r="I65" i="32"/>
  <c r="J65" i="32"/>
  <c r="L65" i="32"/>
  <c r="M65" i="32"/>
  <c r="N65" i="32"/>
  <c r="O65" i="32"/>
  <c r="P65" i="32"/>
  <c r="Q65" i="32"/>
  <c r="R65" i="32"/>
  <c r="S65" i="32"/>
  <c r="T65" i="32"/>
  <c r="U65" i="32"/>
  <c r="V65" i="32"/>
  <c r="W65" i="32"/>
  <c r="X65" i="32"/>
  <c r="Y65" i="32"/>
  <c r="C66" i="32"/>
  <c r="D66" i="32"/>
  <c r="E66" i="32"/>
  <c r="F66" i="32"/>
  <c r="G66" i="32"/>
  <c r="H66" i="32"/>
  <c r="I66" i="32"/>
  <c r="J66" i="32"/>
  <c r="L66" i="32"/>
  <c r="M66" i="32"/>
  <c r="N66" i="32"/>
  <c r="O66" i="32"/>
  <c r="P66" i="32"/>
  <c r="Q66" i="32"/>
  <c r="R66" i="32"/>
  <c r="S66" i="32"/>
  <c r="T66" i="32"/>
  <c r="U66" i="32"/>
  <c r="V66" i="32"/>
  <c r="W66" i="32"/>
  <c r="X66" i="32"/>
  <c r="Y66" i="32"/>
  <c r="C67" i="32"/>
  <c r="D67" i="32"/>
  <c r="E67" i="32"/>
  <c r="F67" i="32"/>
  <c r="G67" i="32"/>
  <c r="H67" i="32"/>
  <c r="I67" i="32"/>
  <c r="J67" i="32"/>
  <c r="K67" i="32"/>
  <c r="L67" i="32"/>
  <c r="M67" i="32"/>
  <c r="N67" i="32"/>
  <c r="O67" i="32"/>
  <c r="P67" i="32"/>
  <c r="Q67" i="32"/>
  <c r="R67" i="32"/>
  <c r="S67" i="32"/>
  <c r="T67" i="32"/>
  <c r="U67" i="32"/>
  <c r="V67" i="32"/>
  <c r="W67" i="32"/>
  <c r="X67" i="32"/>
  <c r="Y67" i="32"/>
  <c r="B48" i="32"/>
  <c r="B49" i="32"/>
  <c r="B50" i="32"/>
  <c r="B51" i="32"/>
  <c r="B52" i="32"/>
  <c r="B53" i="32"/>
  <c r="B54" i="32"/>
  <c r="B55" i="32"/>
  <c r="B56" i="32"/>
  <c r="B57" i="32"/>
  <c r="B58" i="32"/>
  <c r="B59" i="32"/>
  <c r="B60" i="32"/>
  <c r="B61" i="32"/>
  <c r="B62" i="32"/>
  <c r="B63" i="32"/>
  <c r="B64" i="32"/>
  <c r="B65" i="32"/>
  <c r="B66" i="32"/>
  <c r="B67" i="32"/>
  <c r="A65" i="32"/>
  <c r="A66" i="32"/>
  <c r="A67" i="32"/>
  <c r="A49" i="32"/>
  <c r="A50" i="32"/>
  <c r="A51" i="32"/>
  <c r="A52" i="32"/>
  <c r="A53" i="32"/>
  <c r="A54" i="32"/>
  <c r="A55" i="32"/>
  <c r="A56" i="32"/>
  <c r="A57" i="32"/>
  <c r="A58" i="32"/>
  <c r="A59" i="32"/>
  <c r="A60" i="32"/>
  <c r="A61" i="32"/>
  <c r="A62" i="32"/>
  <c r="A63" i="32"/>
  <c r="A64" i="32"/>
  <c r="A48" i="32"/>
  <c r="C12" i="32"/>
  <c r="D12" i="32"/>
  <c r="E12" i="32"/>
  <c r="F12" i="32"/>
  <c r="G12" i="32"/>
  <c r="H12" i="32"/>
  <c r="I12" i="32"/>
  <c r="J12" i="32"/>
  <c r="K12" i="32"/>
  <c r="L12" i="32"/>
  <c r="M12" i="32"/>
  <c r="N12" i="32"/>
  <c r="O12" i="32"/>
  <c r="P12" i="32"/>
  <c r="Q12" i="32"/>
  <c r="R12" i="32"/>
  <c r="S12" i="32"/>
  <c r="T12" i="32"/>
  <c r="U12" i="32"/>
  <c r="V12" i="32"/>
  <c r="W12" i="32"/>
  <c r="X12" i="32"/>
  <c r="Y12" i="32"/>
  <c r="C13" i="32"/>
  <c r="D13" i="32"/>
  <c r="E13" i="32"/>
  <c r="F13" i="32"/>
  <c r="G13" i="32"/>
  <c r="H13" i="32"/>
  <c r="I13" i="32"/>
  <c r="J13" i="32"/>
  <c r="K13" i="32"/>
  <c r="L13" i="32"/>
  <c r="M13" i="32"/>
  <c r="N13" i="32"/>
  <c r="O13" i="32"/>
  <c r="P13" i="32"/>
  <c r="Q13" i="32"/>
  <c r="R13" i="32"/>
  <c r="T13" i="32"/>
  <c r="U13" i="32"/>
  <c r="V13" i="32"/>
  <c r="W13" i="32"/>
  <c r="X13" i="32"/>
  <c r="Y13" i="32"/>
  <c r="C14" i="32"/>
  <c r="D14" i="32"/>
  <c r="E14" i="32"/>
  <c r="F14" i="32"/>
  <c r="G14" i="32"/>
  <c r="H14" i="32"/>
  <c r="I14" i="32"/>
  <c r="J14" i="32"/>
  <c r="K14" i="32"/>
  <c r="L14" i="32"/>
  <c r="M14" i="32"/>
  <c r="N14" i="32"/>
  <c r="O14" i="32"/>
  <c r="P14" i="32"/>
  <c r="Q14" i="32"/>
  <c r="R14" i="32"/>
  <c r="T14" i="32"/>
  <c r="U14" i="32"/>
  <c r="V14" i="32"/>
  <c r="W14" i="32"/>
  <c r="X14" i="32"/>
  <c r="Y14" i="32"/>
  <c r="C15" i="32"/>
  <c r="D15" i="32"/>
  <c r="E15" i="32"/>
  <c r="G15" i="32"/>
  <c r="H15" i="32"/>
  <c r="I15" i="32"/>
  <c r="J15" i="32"/>
  <c r="K15" i="32"/>
  <c r="L15" i="32"/>
  <c r="M15" i="32"/>
  <c r="N15" i="32"/>
  <c r="O15" i="32"/>
  <c r="P15" i="32"/>
  <c r="Q15" i="32"/>
  <c r="R15" i="32"/>
  <c r="T15" i="32"/>
  <c r="U15" i="32"/>
  <c r="V15" i="32"/>
  <c r="W15" i="32"/>
  <c r="X15" i="32"/>
  <c r="Y15" i="32"/>
  <c r="C16" i="32"/>
  <c r="D16" i="32"/>
  <c r="E16" i="32"/>
  <c r="F16" i="32"/>
  <c r="G16" i="32"/>
  <c r="H16" i="32"/>
  <c r="I16" i="32"/>
  <c r="J16" i="32"/>
  <c r="K16" i="32"/>
  <c r="L16" i="32"/>
  <c r="M16" i="32"/>
  <c r="N16" i="32"/>
  <c r="O16" i="32"/>
  <c r="P16" i="32"/>
  <c r="Q16" i="32"/>
  <c r="R16" i="32"/>
  <c r="T16" i="32"/>
  <c r="U16" i="32"/>
  <c r="V16" i="32"/>
  <c r="W16" i="32"/>
  <c r="X16" i="32"/>
  <c r="Y16" i="32"/>
  <c r="C17" i="32"/>
  <c r="D17" i="32"/>
  <c r="E17" i="32"/>
  <c r="F17" i="32"/>
  <c r="G17" i="32"/>
  <c r="H17" i="32"/>
  <c r="I17" i="32"/>
  <c r="J17" i="32"/>
  <c r="K17" i="32"/>
  <c r="L17" i="32"/>
  <c r="M17" i="32"/>
  <c r="N17" i="32"/>
  <c r="O17" i="32"/>
  <c r="P17" i="32"/>
  <c r="Q17" i="32"/>
  <c r="R17" i="32"/>
  <c r="T17" i="32"/>
  <c r="U17" i="32"/>
  <c r="V17" i="32"/>
  <c r="W17" i="32"/>
  <c r="X17" i="32"/>
  <c r="Y17" i="32"/>
  <c r="C18" i="32"/>
  <c r="D18" i="32"/>
  <c r="E18" i="32"/>
  <c r="F18" i="32"/>
  <c r="G18" i="32"/>
  <c r="H18" i="32"/>
  <c r="I18" i="32"/>
  <c r="J18" i="32"/>
  <c r="K18" i="32"/>
  <c r="L18" i="32"/>
  <c r="M18" i="32"/>
  <c r="N18" i="32"/>
  <c r="O18" i="32"/>
  <c r="P18" i="32"/>
  <c r="Q18" i="32"/>
  <c r="R18" i="32"/>
  <c r="T18" i="32"/>
  <c r="U18" i="32"/>
  <c r="V18" i="32"/>
  <c r="W18" i="32"/>
  <c r="X18" i="32"/>
  <c r="Y18" i="32"/>
  <c r="C19" i="32"/>
  <c r="D19" i="32"/>
  <c r="E19" i="32"/>
  <c r="F19" i="32"/>
  <c r="G19" i="32"/>
  <c r="H19" i="32"/>
  <c r="I19" i="32"/>
  <c r="J19" i="32"/>
  <c r="K19" i="32"/>
  <c r="L19" i="32"/>
  <c r="M19" i="32"/>
  <c r="N19" i="32"/>
  <c r="O19" i="32"/>
  <c r="P19" i="32"/>
  <c r="Q19" i="32"/>
  <c r="R19" i="32"/>
  <c r="T19" i="32"/>
  <c r="U19" i="32"/>
  <c r="V19" i="32"/>
  <c r="W19" i="32"/>
  <c r="X19" i="32"/>
  <c r="Y19" i="32"/>
  <c r="C20" i="32"/>
  <c r="D20" i="32"/>
  <c r="E20" i="32"/>
  <c r="F20" i="32"/>
  <c r="G20" i="32"/>
  <c r="H20" i="32"/>
  <c r="I20" i="32"/>
  <c r="J20" i="32"/>
  <c r="K20" i="32"/>
  <c r="L20" i="32"/>
  <c r="M20" i="32"/>
  <c r="N20" i="32"/>
  <c r="O20" i="32"/>
  <c r="P20" i="32"/>
  <c r="Q20" i="32"/>
  <c r="R20" i="32"/>
  <c r="T20" i="32"/>
  <c r="U20" i="32"/>
  <c r="V20" i="32"/>
  <c r="W20" i="32"/>
  <c r="X20" i="32"/>
  <c r="Y20" i="32"/>
  <c r="C21" i="32"/>
  <c r="D21" i="32"/>
  <c r="E21" i="32"/>
  <c r="F21" i="32"/>
  <c r="G21" i="32"/>
  <c r="H21" i="32"/>
  <c r="I21" i="32"/>
  <c r="J21" i="32"/>
  <c r="K21" i="32"/>
  <c r="L21" i="32"/>
  <c r="M21" i="32"/>
  <c r="N21" i="32"/>
  <c r="O21" i="32"/>
  <c r="P21" i="32"/>
  <c r="Q21" i="32"/>
  <c r="R21" i="32"/>
  <c r="T21" i="32"/>
  <c r="U21" i="32"/>
  <c r="V21" i="32"/>
  <c r="W21" i="32"/>
  <c r="X21" i="32"/>
  <c r="Y21" i="32"/>
  <c r="C23" i="32"/>
  <c r="D23" i="32"/>
  <c r="E23" i="32"/>
  <c r="F23" i="32"/>
  <c r="G23" i="32"/>
  <c r="H23" i="32"/>
  <c r="I23" i="32"/>
  <c r="J23" i="32"/>
  <c r="K23" i="32"/>
  <c r="L23" i="32"/>
  <c r="M23" i="32"/>
  <c r="N23" i="32"/>
  <c r="O23" i="32"/>
  <c r="P23" i="32"/>
  <c r="Q23" i="32"/>
  <c r="R23" i="32"/>
  <c r="S23" i="32"/>
  <c r="T23" i="32"/>
  <c r="U23" i="32"/>
  <c r="V23" i="32"/>
  <c r="W23" i="32"/>
  <c r="X23" i="32"/>
  <c r="Y23" i="32"/>
  <c r="C24" i="32"/>
  <c r="D24" i="32"/>
  <c r="E24" i="32"/>
  <c r="F24" i="32"/>
  <c r="G24" i="32"/>
  <c r="H24" i="32"/>
  <c r="I24" i="32"/>
  <c r="J24" i="32"/>
  <c r="K24" i="32"/>
  <c r="L24" i="32"/>
  <c r="M24" i="32"/>
  <c r="N24" i="32"/>
  <c r="O24" i="32"/>
  <c r="P24" i="32"/>
  <c r="Q24" i="32"/>
  <c r="R24" i="32"/>
  <c r="S24" i="32"/>
  <c r="T24" i="32"/>
  <c r="U24" i="32"/>
  <c r="V24" i="32"/>
  <c r="W24" i="32"/>
  <c r="X24" i="32"/>
  <c r="Y24" i="32"/>
  <c r="C25" i="32"/>
  <c r="D25" i="32"/>
  <c r="E25" i="32"/>
  <c r="F25" i="32"/>
  <c r="G25" i="32"/>
  <c r="H25" i="32"/>
  <c r="I25" i="32"/>
  <c r="J25" i="32"/>
  <c r="K25" i="32"/>
  <c r="L25" i="32"/>
  <c r="M25" i="32"/>
  <c r="N25" i="32"/>
  <c r="O25" i="32"/>
  <c r="P25" i="32"/>
  <c r="Q25" i="32"/>
  <c r="R25" i="32"/>
  <c r="S25" i="32"/>
  <c r="T25" i="32"/>
  <c r="U25" i="32"/>
  <c r="V25" i="32"/>
  <c r="W25" i="32"/>
  <c r="X25" i="32"/>
  <c r="Y25" i="32"/>
  <c r="C26" i="32"/>
  <c r="D26" i="32"/>
  <c r="E26" i="32"/>
  <c r="F26" i="32"/>
  <c r="G26" i="32"/>
  <c r="H26" i="32"/>
  <c r="I26" i="32"/>
  <c r="J26" i="32"/>
  <c r="K26" i="32"/>
  <c r="L26" i="32"/>
  <c r="M26" i="32"/>
  <c r="N26" i="32"/>
  <c r="O26" i="32"/>
  <c r="P26" i="32"/>
  <c r="Q26" i="32"/>
  <c r="R26" i="32"/>
  <c r="S26" i="32"/>
  <c r="T26" i="32"/>
  <c r="U26" i="32"/>
  <c r="V26" i="32"/>
  <c r="W26" i="32"/>
  <c r="X26" i="32"/>
  <c r="Y26" i="32"/>
  <c r="C28" i="32"/>
  <c r="D28" i="32"/>
  <c r="E28" i="32"/>
  <c r="F28" i="32"/>
  <c r="G28" i="32"/>
  <c r="H28" i="32"/>
  <c r="I28" i="32"/>
  <c r="J28" i="32"/>
  <c r="K28" i="32"/>
  <c r="L28" i="32"/>
  <c r="M28" i="32"/>
  <c r="N28" i="32"/>
  <c r="O28" i="32"/>
  <c r="P28" i="32"/>
  <c r="Q28" i="32"/>
  <c r="R28" i="32"/>
  <c r="S28" i="32"/>
  <c r="T28" i="32"/>
  <c r="U28" i="32"/>
  <c r="V28" i="32"/>
  <c r="W28" i="32"/>
  <c r="X28" i="32"/>
  <c r="Y28" i="32"/>
  <c r="C29" i="32"/>
  <c r="D29" i="32"/>
  <c r="E29" i="32"/>
  <c r="F29" i="32"/>
  <c r="G29" i="32"/>
  <c r="H29" i="32"/>
  <c r="I29" i="32"/>
  <c r="J29" i="32"/>
  <c r="K29" i="32"/>
  <c r="L29" i="32"/>
  <c r="M29" i="32"/>
  <c r="N29" i="32"/>
  <c r="O29" i="32"/>
  <c r="P29" i="32"/>
  <c r="Q29" i="32"/>
  <c r="R29" i="32"/>
  <c r="S29" i="32"/>
  <c r="T29" i="32"/>
  <c r="U29" i="32"/>
  <c r="V29" i="32"/>
  <c r="W29" i="32"/>
  <c r="X29" i="32"/>
  <c r="Y29" i="32"/>
  <c r="C30" i="32"/>
  <c r="D30" i="32"/>
  <c r="E30" i="32"/>
  <c r="F30" i="32"/>
  <c r="G30" i="32"/>
  <c r="H30" i="32"/>
  <c r="I30" i="32"/>
  <c r="J30" i="32"/>
  <c r="K30" i="32"/>
  <c r="L30" i="32"/>
  <c r="M30" i="32"/>
  <c r="N30" i="32"/>
  <c r="O30" i="32"/>
  <c r="P30" i="32"/>
  <c r="Q30" i="32"/>
  <c r="R30" i="32"/>
  <c r="S30" i="32"/>
  <c r="T30" i="32"/>
  <c r="U30" i="32"/>
  <c r="V30" i="32"/>
  <c r="W30" i="32"/>
  <c r="X30" i="32"/>
  <c r="Y30" i="32"/>
  <c r="C31" i="32"/>
  <c r="D31" i="32"/>
  <c r="E31" i="32"/>
  <c r="F31" i="32"/>
  <c r="G31" i="32"/>
  <c r="H31" i="32"/>
  <c r="I31" i="32"/>
  <c r="J31" i="32"/>
  <c r="K31" i="32"/>
  <c r="L31" i="32"/>
  <c r="M31" i="32"/>
  <c r="N31" i="32"/>
  <c r="O31" i="32"/>
  <c r="P31" i="32"/>
  <c r="Q31" i="32"/>
  <c r="R31" i="32"/>
  <c r="S31" i="32"/>
  <c r="T31" i="32"/>
  <c r="U31" i="32"/>
  <c r="V31" i="32"/>
  <c r="W31" i="32"/>
  <c r="X31" i="32"/>
  <c r="Y31" i="32"/>
  <c r="C32" i="32"/>
  <c r="D32" i="32"/>
  <c r="E32" i="32"/>
  <c r="F32" i="32"/>
  <c r="G32" i="32"/>
  <c r="H32" i="32"/>
  <c r="I32" i="32"/>
  <c r="J32" i="32"/>
  <c r="K32" i="32"/>
  <c r="L32" i="32"/>
  <c r="M32" i="32"/>
  <c r="N32" i="32"/>
  <c r="O32" i="32"/>
  <c r="P32" i="32"/>
  <c r="Q32" i="32"/>
  <c r="R32" i="32"/>
  <c r="S32" i="32"/>
  <c r="T32" i="32"/>
  <c r="U32" i="32"/>
  <c r="V32" i="32"/>
  <c r="W32" i="32"/>
  <c r="X32" i="32"/>
  <c r="Y32" i="32"/>
  <c r="C34" i="32"/>
  <c r="D34" i="32"/>
  <c r="E34" i="32"/>
  <c r="F34" i="32"/>
  <c r="G34" i="32"/>
  <c r="H34" i="32"/>
  <c r="I34" i="32"/>
  <c r="J34" i="32"/>
  <c r="K34" i="32"/>
  <c r="L34" i="32"/>
  <c r="M34" i="32"/>
  <c r="N34" i="32"/>
  <c r="O34" i="32"/>
  <c r="P34" i="32"/>
  <c r="Q34" i="32"/>
  <c r="R34" i="32"/>
  <c r="S34" i="32"/>
  <c r="T34" i="32"/>
  <c r="U34" i="32"/>
  <c r="V34" i="32"/>
  <c r="W34" i="32"/>
  <c r="X34" i="32"/>
  <c r="Y34" i="32"/>
  <c r="C35" i="32"/>
  <c r="D35" i="32"/>
  <c r="E35" i="32"/>
  <c r="F35" i="32"/>
  <c r="G35" i="32"/>
  <c r="H35" i="32"/>
  <c r="I35" i="32"/>
  <c r="J35" i="32"/>
  <c r="K35" i="32"/>
  <c r="L35" i="32"/>
  <c r="M35" i="32"/>
  <c r="N35" i="32"/>
  <c r="O35" i="32"/>
  <c r="P35" i="32"/>
  <c r="Q35" i="32"/>
  <c r="R35" i="32"/>
  <c r="S35" i="32"/>
  <c r="T35" i="32"/>
  <c r="U35" i="32"/>
  <c r="V35" i="32"/>
  <c r="W35" i="32"/>
  <c r="X35" i="32"/>
  <c r="Y35" i="32"/>
  <c r="C36" i="32"/>
  <c r="D36" i="32"/>
  <c r="E36" i="32"/>
  <c r="F36" i="32"/>
  <c r="G36" i="32"/>
  <c r="H36" i="32"/>
  <c r="I36" i="32"/>
  <c r="J36" i="32"/>
  <c r="K36" i="32"/>
  <c r="L36" i="32"/>
  <c r="M36" i="32"/>
  <c r="N36" i="32"/>
  <c r="O36" i="32"/>
  <c r="P36" i="32"/>
  <c r="Q36" i="32"/>
  <c r="R36" i="32"/>
  <c r="S36" i="32"/>
  <c r="T36" i="32"/>
  <c r="U36" i="32"/>
  <c r="V36" i="32"/>
  <c r="W36" i="32"/>
  <c r="X36" i="32"/>
  <c r="Y36" i="32"/>
  <c r="C38" i="32"/>
  <c r="D38" i="32"/>
  <c r="E38" i="32"/>
  <c r="F38" i="32"/>
  <c r="G38" i="32"/>
  <c r="H38" i="32"/>
  <c r="I38" i="32"/>
  <c r="J38" i="32"/>
  <c r="K38" i="32"/>
  <c r="L38" i="32"/>
  <c r="M38" i="32"/>
  <c r="N38" i="32"/>
  <c r="O38" i="32"/>
  <c r="P38" i="32"/>
  <c r="Q38" i="32"/>
  <c r="R38" i="32"/>
  <c r="S38" i="32"/>
  <c r="T38" i="32"/>
  <c r="U38" i="32"/>
  <c r="V38" i="32"/>
  <c r="W38" i="32"/>
  <c r="X38" i="32"/>
  <c r="Y38" i="32"/>
  <c r="C39" i="32"/>
  <c r="D39" i="32"/>
  <c r="E39" i="32"/>
  <c r="F39" i="32"/>
  <c r="G39" i="32"/>
  <c r="H39" i="32"/>
  <c r="I39" i="32"/>
  <c r="J39" i="32"/>
  <c r="K39" i="32"/>
  <c r="L39" i="32"/>
  <c r="M39" i="32"/>
  <c r="N39" i="32"/>
  <c r="O39" i="32"/>
  <c r="P39" i="32"/>
  <c r="Q39" i="32"/>
  <c r="R39" i="32"/>
  <c r="S39" i="32"/>
  <c r="T39" i="32"/>
  <c r="U39" i="32"/>
  <c r="V39" i="32"/>
  <c r="W39" i="32"/>
  <c r="X39" i="32"/>
  <c r="Y39" i="32"/>
  <c r="C40" i="32"/>
  <c r="D40" i="32"/>
  <c r="E40" i="32"/>
  <c r="F40" i="32"/>
  <c r="G40" i="32"/>
  <c r="H40" i="32"/>
  <c r="I40" i="32"/>
  <c r="J40" i="32"/>
  <c r="K40" i="32"/>
  <c r="L40" i="32"/>
  <c r="M40" i="32"/>
  <c r="N40" i="32"/>
  <c r="O40" i="32"/>
  <c r="P40" i="32"/>
  <c r="Q40" i="32"/>
  <c r="R40" i="32"/>
  <c r="S40" i="32"/>
  <c r="T40" i="32"/>
  <c r="U40" i="32"/>
  <c r="V40" i="32"/>
  <c r="W40" i="32"/>
  <c r="X40" i="32"/>
  <c r="Y40" i="32"/>
  <c r="C42" i="32"/>
  <c r="D42" i="32"/>
  <c r="E42" i="32"/>
  <c r="F42" i="32"/>
  <c r="G42" i="32"/>
  <c r="H42" i="32"/>
  <c r="I42" i="32"/>
  <c r="J42" i="32"/>
  <c r="K42" i="32"/>
  <c r="L42" i="32"/>
  <c r="M42" i="32"/>
  <c r="N42" i="32"/>
  <c r="O42" i="32"/>
  <c r="P42" i="32"/>
  <c r="Q42" i="32"/>
  <c r="R42" i="32"/>
  <c r="S42" i="32"/>
  <c r="T42" i="32"/>
  <c r="U42" i="32"/>
  <c r="V42" i="32"/>
  <c r="W42" i="32"/>
  <c r="X42" i="32"/>
  <c r="Y42" i="32"/>
  <c r="C43" i="32"/>
  <c r="D43" i="32"/>
  <c r="E43" i="32"/>
  <c r="F43" i="32"/>
  <c r="G43" i="32"/>
  <c r="H43" i="32"/>
  <c r="I43" i="32"/>
  <c r="J43" i="32"/>
  <c r="K43" i="32"/>
  <c r="L43" i="32"/>
  <c r="M43" i="32"/>
  <c r="N43" i="32"/>
  <c r="O43" i="32"/>
  <c r="P43" i="32"/>
  <c r="Q43" i="32"/>
  <c r="R43" i="32"/>
  <c r="S43" i="32"/>
  <c r="T43" i="32"/>
  <c r="U43" i="32"/>
  <c r="V43" i="32"/>
  <c r="W43" i="32"/>
  <c r="X43" i="32"/>
  <c r="Y43" i="32"/>
  <c r="C44" i="32"/>
  <c r="D44" i="32"/>
  <c r="E44" i="32"/>
  <c r="F44" i="32"/>
  <c r="G44" i="32"/>
  <c r="H44" i="32"/>
  <c r="I44" i="32"/>
  <c r="J44" i="32"/>
  <c r="K44" i="32"/>
  <c r="L44" i="32"/>
  <c r="M44" i="32"/>
  <c r="N44" i="32"/>
  <c r="O44" i="32"/>
  <c r="P44" i="32"/>
  <c r="Q44" i="32"/>
  <c r="R44" i="32"/>
  <c r="S44" i="32"/>
  <c r="T44" i="32"/>
  <c r="U44" i="32"/>
  <c r="V44" i="32"/>
  <c r="W44" i="32"/>
  <c r="X44" i="32"/>
  <c r="Y44" i="32"/>
  <c r="C45" i="32"/>
  <c r="D45" i="32"/>
  <c r="E45" i="32"/>
  <c r="F45" i="32"/>
  <c r="G45" i="32"/>
  <c r="H45" i="32"/>
  <c r="I45" i="32"/>
  <c r="J45" i="32"/>
  <c r="K45" i="32"/>
  <c r="L45" i="32"/>
  <c r="M45" i="32"/>
  <c r="N45" i="32"/>
  <c r="O45" i="32"/>
  <c r="P45" i="32"/>
  <c r="Q45" i="32"/>
  <c r="R45" i="32"/>
  <c r="S45" i="32"/>
  <c r="T45" i="32"/>
  <c r="U45" i="32"/>
  <c r="V45" i="32"/>
  <c r="W45" i="32"/>
  <c r="X45" i="32"/>
  <c r="Y45" i="32"/>
  <c r="C46" i="32"/>
  <c r="D46" i="32"/>
  <c r="E46" i="32"/>
  <c r="F46" i="32"/>
  <c r="G46" i="32"/>
  <c r="H46" i="32"/>
  <c r="I46" i="32"/>
  <c r="J46" i="32"/>
  <c r="K46" i="32"/>
  <c r="L46" i="32"/>
  <c r="M46" i="32"/>
  <c r="N46" i="32"/>
  <c r="O46" i="32"/>
  <c r="P46" i="32"/>
  <c r="Q46" i="32"/>
  <c r="R46" i="32"/>
  <c r="S46" i="32"/>
  <c r="T46" i="32"/>
  <c r="U46" i="32"/>
  <c r="V46" i="32"/>
  <c r="W46" i="32"/>
  <c r="X46" i="32"/>
  <c r="Y46"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11" i="32"/>
  <c r="B3" i="32"/>
  <c r="B4" i="32"/>
  <c r="C4" i="32"/>
  <c r="D4" i="32"/>
  <c r="E4" i="32"/>
  <c r="F4" i="32"/>
  <c r="G4" i="32"/>
  <c r="H4" i="32"/>
  <c r="I4" i="32"/>
  <c r="J4" i="32"/>
  <c r="K4" i="32"/>
  <c r="L4" i="32"/>
  <c r="M4" i="32"/>
  <c r="N4" i="32"/>
  <c r="O4" i="32"/>
  <c r="P4" i="32"/>
  <c r="Q4" i="32"/>
  <c r="R4" i="32"/>
  <c r="S4" i="32"/>
  <c r="T4" i="32"/>
  <c r="U4" i="32"/>
  <c r="V4" i="32"/>
  <c r="W4" i="32"/>
  <c r="X4" i="32"/>
  <c r="Y4" i="32"/>
  <c r="B5" i="32"/>
  <c r="C5" i="32"/>
  <c r="D5" i="32"/>
  <c r="E5" i="32"/>
  <c r="B6" i="32"/>
  <c r="C6" i="32"/>
  <c r="D6" i="32"/>
  <c r="E6" i="32"/>
  <c r="S6" i="32"/>
  <c r="T6" i="32"/>
  <c r="U6" i="32"/>
  <c r="V6" i="32"/>
  <c r="W6" i="32"/>
  <c r="X6" i="32"/>
  <c r="Y6" i="32"/>
  <c r="B7" i="32"/>
  <c r="C7" i="32"/>
  <c r="D7" i="32"/>
  <c r="E7" i="32"/>
  <c r="F7" i="32"/>
  <c r="G7" i="32"/>
  <c r="H7" i="32"/>
  <c r="I7" i="32"/>
  <c r="J7" i="32"/>
  <c r="K7" i="32"/>
  <c r="L7" i="32"/>
  <c r="M7" i="32"/>
  <c r="N7" i="32"/>
  <c r="O7" i="32"/>
  <c r="P7" i="32"/>
  <c r="Q7" i="32"/>
  <c r="R7" i="32"/>
  <c r="S7" i="32"/>
  <c r="T7" i="32"/>
  <c r="U7" i="32"/>
  <c r="V7" i="32"/>
  <c r="W7" i="32"/>
  <c r="X7" i="32"/>
  <c r="Y7" i="32"/>
  <c r="B8" i="32"/>
  <c r="C8" i="32"/>
  <c r="D8" i="32"/>
  <c r="E8" i="32"/>
  <c r="F8" i="32"/>
  <c r="G8" i="32"/>
  <c r="H8" i="32"/>
  <c r="I8" i="32"/>
  <c r="J8" i="32"/>
  <c r="K8" i="32"/>
  <c r="L8" i="32"/>
  <c r="M8" i="32"/>
  <c r="N8" i="32"/>
  <c r="O8" i="32"/>
  <c r="P8" i="32"/>
  <c r="Q8" i="32"/>
  <c r="R8" i="32"/>
  <c r="S8" i="32"/>
  <c r="T8" i="32"/>
  <c r="U8" i="32"/>
  <c r="V8" i="32"/>
  <c r="W8" i="32"/>
  <c r="X8" i="32"/>
  <c r="Y8" i="32"/>
  <c r="B9" i="32"/>
  <c r="C9" i="32"/>
  <c r="D9" i="32"/>
  <c r="E9" i="32"/>
  <c r="T9" i="32"/>
  <c r="U9" i="32"/>
  <c r="V9" i="32"/>
  <c r="W9" i="32"/>
  <c r="X9" i="32"/>
  <c r="Y9" i="32"/>
  <c r="A4" i="32"/>
  <c r="A5" i="32"/>
  <c r="A6" i="32"/>
  <c r="A7" i="32"/>
  <c r="A8" i="32"/>
  <c r="A9" i="32"/>
  <c r="A3" i="32"/>
  <c r="A3" i="27"/>
  <c r="A4" i="27"/>
  <c r="A5" i="27"/>
  <c r="A6" i="27"/>
  <c r="A7" i="27"/>
  <c r="A8" i="27"/>
  <c r="A9" i="27"/>
  <c r="A10" i="27"/>
  <c r="A11" i="27"/>
  <c r="A12" i="27"/>
  <c r="A13" i="27"/>
  <c r="A14" i="27"/>
  <c r="A15" i="27"/>
  <c r="A16" i="27"/>
  <c r="A17" i="27"/>
  <c r="A18" i="27"/>
  <c r="A19" i="27"/>
  <c r="A20" i="27"/>
  <c r="A21" i="27"/>
  <c r="A2" i="27"/>
  <c r="C3" i="27"/>
  <c r="C4" i="27"/>
  <c r="C5" i="27"/>
  <c r="C6" i="27"/>
  <c r="C7" i="27"/>
  <c r="C8" i="27"/>
  <c r="C9" i="27"/>
  <c r="C10" i="27"/>
  <c r="C11" i="27"/>
  <c r="C12" i="27"/>
  <c r="C13" i="27"/>
  <c r="C14" i="27"/>
  <c r="C15" i="27"/>
  <c r="C16" i="27"/>
  <c r="C17" i="27"/>
  <c r="C18" i="27"/>
  <c r="C19" i="27"/>
  <c r="C20" i="27"/>
  <c r="C21" i="27"/>
  <c r="C2" i="27"/>
  <c r="E21" i="27"/>
  <c r="E20" i="27"/>
  <c r="E19" i="27"/>
  <c r="E18" i="27"/>
  <c r="E17" i="27"/>
  <c r="E16" i="27"/>
  <c r="E15" i="27"/>
  <c r="F1" i="27"/>
  <c r="E1" i="27"/>
  <c r="D1" i="27"/>
  <c r="D11" i="29"/>
  <c r="C11" i="29"/>
  <c r="E15" i="29"/>
  <c r="D15" i="29"/>
  <c r="C15" i="29"/>
  <c r="F20" i="30"/>
  <c r="G20" i="30"/>
  <c r="H20" i="30"/>
  <c r="I20" i="30"/>
  <c r="J20" i="30"/>
  <c r="K20" i="30"/>
  <c r="L20" i="30"/>
  <c r="M20" i="30"/>
  <c r="N20" i="30"/>
  <c r="O20" i="30"/>
  <c r="P20" i="30"/>
  <c r="F12" i="30"/>
  <c r="G12" i="30"/>
  <c r="H12" i="30"/>
  <c r="I12" i="30"/>
  <c r="J12" i="30"/>
  <c r="K12" i="30"/>
  <c r="L12" i="30"/>
  <c r="M12" i="30"/>
  <c r="N12" i="30"/>
  <c r="O12" i="30"/>
  <c r="P12" i="30"/>
  <c r="E20" i="30"/>
  <c r="E12" i="30"/>
  <c r="E4" i="30"/>
  <c r="D34" i="29"/>
  <c r="E34" i="29"/>
  <c r="F34" i="29"/>
  <c r="G34" i="29"/>
  <c r="H34" i="29"/>
  <c r="I34" i="29"/>
  <c r="C34" i="29"/>
  <c r="H4" i="3" l="1" a="1"/>
  <c r="H4" i="3" s="1"/>
  <c r="H5" i="32" s="1"/>
  <c r="L5" i="32"/>
  <c r="P5" i="32"/>
  <c r="G4" i="3" a="1"/>
  <c r="G4" i="3" s="1"/>
  <c r="G5" i="32" s="1"/>
  <c r="N5" i="32"/>
  <c r="O5" i="32"/>
  <c r="I4" i="3" a="1"/>
  <c r="I4" i="3" s="1"/>
  <c r="I5" i="32" s="1"/>
  <c r="M5" i="32"/>
  <c r="Q5" i="32"/>
  <c r="F4" i="3" a="1"/>
  <c r="F4" i="3" s="1"/>
  <c r="F5" i="32" s="1"/>
  <c r="R5" i="32"/>
  <c r="J4" i="3" a="1"/>
  <c r="J4" i="3" s="1"/>
  <c r="J5" i="32" s="1"/>
  <c r="K4" i="3" a="1"/>
  <c r="K4" i="3" s="1"/>
  <c r="K5" i="32" s="1"/>
  <c r="H15" i="30"/>
  <c r="I14" i="30"/>
  <c r="I13" i="30"/>
  <c r="H22" i="30"/>
  <c r="H21" i="30"/>
  <c r="G23" i="30"/>
  <c r="P14" i="30"/>
  <c r="P13" i="30"/>
  <c r="O15" i="30"/>
  <c r="G9" i="3" s="1"/>
  <c r="K22" i="30"/>
  <c r="K21" i="30"/>
  <c r="J23" i="30"/>
  <c r="P23" i="30"/>
  <c r="E22" i="30"/>
  <c r="E21" i="30"/>
  <c r="L22" i="30"/>
  <c r="L21" i="30"/>
  <c r="K23" i="30"/>
  <c r="H14" i="30"/>
  <c r="H13" i="30"/>
  <c r="G15" i="30"/>
  <c r="G22" i="30"/>
  <c r="G21" i="30"/>
  <c r="F23" i="30"/>
  <c r="P7" i="30"/>
  <c r="E6" i="30"/>
  <c r="E5" i="30"/>
  <c r="O6" i="30"/>
  <c r="P6" i="30"/>
  <c r="P5" i="30"/>
  <c r="O7" i="30"/>
  <c r="I23" i="30"/>
  <c r="J22" i="30"/>
  <c r="J21" i="30"/>
  <c r="L15" i="30"/>
  <c r="M14" i="30"/>
  <c r="M13" i="30"/>
  <c r="P22" i="30"/>
  <c r="P21" i="30"/>
  <c r="O23" i="30"/>
  <c r="L14" i="30"/>
  <c r="L13" i="30"/>
  <c r="K15" i="30"/>
  <c r="O22" i="30"/>
  <c r="O21" i="30"/>
  <c r="H9" i="3" s="1"/>
  <c r="N23" i="30"/>
  <c r="O14" i="30"/>
  <c r="O13" i="30"/>
  <c r="N15" i="30"/>
  <c r="K14" i="30"/>
  <c r="K13" i="30"/>
  <c r="J15" i="30"/>
  <c r="G14" i="30"/>
  <c r="G13" i="30"/>
  <c r="F15" i="30"/>
  <c r="N22" i="30"/>
  <c r="N21" i="30"/>
  <c r="M23" i="30"/>
  <c r="F22" i="30"/>
  <c r="F21" i="30"/>
  <c r="E23" i="30"/>
  <c r="P15" i="30"/>
  <c r="E14" i="30"/>
  <c r="E13" i="30"/>
  <c r="M15" i="30"/>
  <c r="N14" i="30"/>
  <c r="N13" i="30"/>
  <c r="I15" i="30"/>
  <c r="J14" i="30"/>
  <c r="J13" i="30"/>
  <c r="F14" i="30"/>
  <c r="F13" i="30"/>
  <c r="E15" i="30"/>
  <c r="L23" i="30"/>
  <c r="M22" i="30"/>
  <c r="M21" i="30"/>
  <c r="H23" i="30"/>
  <c r="I21" i="30"/>
  <c r="I22" i="30"/>
  <c r="D15" i="27"/>
  <c r="C35" i="29" a="1"/>
  <c r="C35" i="29" s="1"/>
  <c r="C36" i="29" s="1" a="1"/>
  <c r="C36" i="29" s="1"/>
  <c r="F9" i="3" l="1"/>
  <c r="F2" i="27" s="1"/>
  <c r="G5" i="3"/>
  <c r="K5" i="3"/>
  <c r="F5" i="3"/>
  <c r="H5" i="3"/>
  <c r="I5" i="3"/>
  <c r="J5" i="3"/>
  <c r="F4" i="27"/>
  <c r="H9" i="32"/>
  <c r="K9" i="3"/>
  <c r="I9" i="3"/>
  <c r="J9" i="3"/>
  <c r="F3" i="27"/>
  <c r="G9" i="32"/>
  <c r="D12" i="27"/>
  <c r="D2" i="27"/>
  <c r="D11" i="27"/>
  <c r="D14" i="27"/>
  <c r="D10" i="27"/>
  <c r="D8" i="27"/>
  <c r="D4" i="27"/>
  <c r="D9" i="27"/>
  <c r="D17" i="27"/>
  <c r="U5" i="32"/>
  <c r="D19" i="27"/>
  <c r="W5" i="32"/>
  <c r="D5" i="27"/>
  <c r="D18" i="27"/>
  <c r="V5" i="32"/>
  <c r="D21" i="27"/>
  <c r="Y5" i="32"/>
  <c r="D3" i="27"/>
  <c r="D13" i="27"/>
  <c r="D6" i="27"/>
  <c r="D7" i="27"/>
  <c r="D20" i="27"/>
  <c r="X5" i="32"/>
  <c r="D16" i="27"/>
  <c r="T5" i="32"/>
  <c r="BI21" i="27"/>
  <c r="BH21" i="27"/>
  <c r="BG21" i="27"/>
  <c r="BF21" i="27"/>
  <c r="BE21" i="27"/>
  <c r="BD21" i="27"/>
  <c r="BC21" i="27"/>
  <c r="BB21" i="27"/>
  <c r="BA21" i="27"/>
  <c r="AZ21" i="27"/>
  <c r="BI20" i="27"/>
  <c r="BH20" i="27"/>
  <c r="BG20" i="27"/>
  <c r="BF20" i="27"/>
  <c r="BE20" i="27"/>
  <c r="BD20" i="27"/>
  <c r="BC20" i="27"/>
  <c r="BB20" i="27"/>
  <c r="BA20" i="27"/>
  <c r="AZ20" i="27"/>
  <c r="BI19" i="27"/>
  <c r="BH19" i="27"/>
  <c r="BG19" i="27"/>
  <c r="BF19" i="27"/>
  <c r="BE19" i="27"/>
  <c r="BD19" i="27"/>
  <c r="BC19" i="27"/>
  <c r="BB19" i="27"/>
  <c r="BA19" i="27"/>
  <c r="AZ19" i="27"/>
  <c r="BI18" i="27"/>
  <c r="BH18" i="27"/>
  <c r="BG18" i="27"/>
  <c r="BF18" i="27"/>
  <c r="BE18" i="27"/>
  <c r="BD18" i="27"/>
  <c r="BC18" i="27"/>
  <c r="BB18" i="27"/>
  <c r="BA18" i="27"/>
  <c r="AZ18" i="27"/>
  <c r="BI17" i="27"/>
  <c r="BH17" i="27"/>
  <c r="BG17" i="27"/>
  <c r="BF17" i="27"/>
  <c r="BE17" i="27"/>
  <c r="BD17" i="27"/>
  <c r="BC17" i="27"/>
  <c r="BB17" i="27"/>
  <c r="BA17" i="27"/>
  <c r="AZ17" i="27"/>
  <c r="BI16" i="27"/>
  <c r="BH16" i="27"/>
  <c r="BG16" i="27"/>
  <c r="BF16" i="27"/>
  <c r="BE16" i="27"/>
  <c r="BD16" i="27"/>
  <c r="BC16" i="27"/>
  <c r="BB16" i="27"/>
  <c r="BA16" i="27"/>
  <c r="AZ16" i="27"/>
  <c r="BI15" i="27"/>
  <c r="BH15" i="27"/>
  <c r="BG15" i="27"/>
  <c r="BF15" i="27"/>
  <c r="BE15" i="27"/>
  <c r="BD15" i="27"/>
  <c r="BC15" i="27"/>
  <c r="BB15" i="27"/>
  <c r="BA15" i="27"/>
  <c r="AZ15" i="27"/>
  <c r="BI14" i="27"/>
  <c r="BH14" i="27"/>
  <c r="BG14" i="27"/>
  <c r="BF14" i="27"/>
  <c r="BE14" i="27"/>
  <c r="BD14" i="27"/>
  <c r="BC14" i="27"/>
  <c r="BB14" i="27"/>
  <c r="BA14" i="27"/>
  <c r="AZ14" i="27"/>
  <c r="BI13" i="27"/>
  <c r="BH13" i="27"/>
  <c r="BG13" i="27"/>
  <c r="BF13" i="27"/>
  <c r="BE13" i="27"/>
  <c r="BD13" i="27"/>
  <c r="BC13" i="27"/>
  <c r="BB13" i="27"/>
  <c r="BA13" i="27"/>
  <c r="AZ13" i="27"/>
  <c r="BI12" i="27"/>
  <c r="BH12" i="27"/>
  <c r="BG12" i="27"/>
  <c r="BF12" i="27"/>
  <c r="BE12" i="27"/>
  <c r="BD12" i="27"/>
  <c r="BC12" i="27"/>
  <c r="BB12" i="27"/>
  <c r="BA12" i="27"/>
  <c r="AZ12" i="27"/>
  <c r="BI11" i="27"/>
  <c r="BH11" i="27"/>
  <c r="BG11" i="27"/>
  <c r="BF11" i="27"/>
  <c r="BE11" i="27"/>
  <c r="BD11" i="27"/>
  <c r="BC11" i="27"/>
  <c r="BB11" i="27"/>
  <c r="BA11" i="27"/>
  <c r="AZ11" i="27"/>
  <c r="BI10" i="27"/>
  <c r="BH10" i="27"/>
  <c r="BG10" i="27"/>
  <c r="BF10" i="27"/>
  <c r="BE10" i="27"/>
  <c r="BD10" i="27"/>
  <c r="BC10" i="27"/>
  <c r="BB10" i="27"/>
  <c r="BA10" i="27"/>
  <c r="AZ10" i="27"/>
  <c r="BI9" i="27"/>
  <c r="BH9" i="27"/>
  <c r="BG9" i="27"/>
  <c r="BF9" i="27"/>
  <c r="BE9" i="27"/>
  <c r="BD9" i="27"/>
  <c r="BC9" i="27"/>
  <c r="BB9" i="27"/>
  <c r="BA9" i="27"/>
  <c r="AZ9" i="27"/>
  <c r="BI8" i="27"/>
  <c r="BH8" i="27"/>
  <c r="BG8" i="27"/>
  <c r="BF8" i="27"/>
  <c r="BE8" i="27"/>
  <c r="BD8" i="27"/>
  <c r="BC8" i="27"/>
  <c r="BB8" i="27"/>
  <c r="BA8" i="27"/>
  <c r="AZ8" i="27"/>
  <c r="BE7" i="27"/>
  <c r="BD7" i="27"/>
  <c r="BI6" i="27"/>
  <c r="BH6" i="27"/>
  <c r="BG6" i="27"/>
  <c r="BF6" i="27"/>
  <c r="BE6" i="27"/>
  <c r="BD6" i="27"/>
  <c r="BC6" i="27"/>
  <c r="BB6" i="27"/>
  <c r="BA6" i="27"/>
  <c r="AZ6" i="27"/>
  <c r="BI5" i="27"/>
  <c r="BH5" i="27"/>
  <c r="BG5" i="27"/>
  <c r="BF5" i="27"/>
  <c r="BE5" i="27"/>
  <c r="BD5" i="27"/>
  <c r="BC5" i="27"/>
  <c r="BB5" i="27"/>
  <c r="BA5" i="27"/>
  <c r="AZ5" i="27"/>
  <c r="BI4" i="27"/>
  <c r="BH4" i="27"/>
  <c r="BG4" i="27"/>
  <c r="BF4" i="27"/>
  <c r="BE4" i="27"/>
  <c r="BD4" i="27"/>
  <c r="BC4" i="27"/>
  <c r="BB4" i="27"/>
  <c r="BA4" i="27"/>
  <c r="AZ4" i="27"/>
  <c r="BI3" i="27"/>
  <c r="BH3" i="27"/>
  <c r="BG3" i="27"/>
  <c r="BF3" i="27"/>
  <c r="BE3" i="27"/>
  <c r="BD3" i="27"/>
  <c r="BC3" i="27"/>
  <c r="BB3" i="27"/>
  <c r="BA3" i="27"/>
  <c r="AZ3" i="27"/>
  <c r="BI2" i="27"/>
  <c r="BH2" i="27"/>
  <c r="BG2" i="27"/>
  <c r="BF2" i="27"/>
  <c r="BE2" i="27"/>
  <c r="BD2" i="27"/>
  <c r="BC2" i="27"/>
  <c r="BB2" i="27"/>
  <c r="BA2" i="27"/>
  <c r="AZ2" i="27"/>
  <c r="BO21" i="27"/>
  <c r="BN21" i="27"/>
  <c r="BM21" i="27"/>
  <c r="BL21" i="27"/>
  <c r="BK21" i="27"/>
  <c r="BJ21" i="27"/>
  <c r="BO20" i="27"/>
  <c r="BN20" i="27"/>
  <c r="BM20" i="27"/>
  <c r="BL20" i="27"/>
  <c r="BK20" i="27"/>
  <c r="BJ20" i="27"/>
  <c r="BO19" i="27"/>
  <c r="BN19" i="27"/>
  <c r="BM19" i="27"/>
  <c r="BL19" i="27"/>
  <c r="BK19" i="27"/>
  <c r="BJ19" i="27"/>
  <c r="BO18" i="27"/>
  <c r="BN18" i="27"/>
  <c r="BM18" i="27"/>
  <c r="BL18" i="27"/>
  <c r="BK18" i="27"/>
  <c r="BJ18" i="27"/>
  <c r="BO17" i="27"/>
  <c r="BN17" i="27"/>
  <c r="BM17" i="27"/>
  <c r="BL17" i="27"/>
  <c r="BK17" i="27"/>
  <c r="BJ17" i="27"/>
  <c r="BO16" i="27"/>
  <c r="BN16" i="27"/>
  <c r="BM16" i="27"/>
  <c r="BL16" i="27"/>
  <c r="BK16" i="27"/>
  <c r="BJ16" i="27"/>
  <c r="BO15" i="27"/>
  <c r="BN15" i="27"/>
  <c r="BM15" i="27"/>
  <c r="BL15" i="27"/>
  <c r="BK15" i="27"/>
  <c r="BJ15" i="27"/>
  <c r="BO14" i="27"/>
  <c r="BN14" i="27"/>
  <c r="BM14" i="27"/>
  <c r="BL14" i="27"/>
  <c r="BK14" i="27"/>
  <c r="BJ14" i="27"/>
  <c r="BO13" i="27"/>
  <c r="BN13" i="27"/>
  <c r="BM13" i="27"/>
  <c r="BL13" i="27"/>
  <c r="BK13" i="27"/>
  <c r="BJ13" i="27"/>
  <c r="BO12" i="27"/>
  <c r="BN12" i="27"/>
  <c r="BM12" i="27"/>
  <c r="BL12" i="27"/>
  <c r="BK12" i="27"/>
  <c r="BJ12" i="27"/>
  <c r="BO11" i="27"/>
  <c r="BN11" i="27"/>
  <c r="BM11" i="27"/>
  <c r="BL11" i="27"/>
  <c r="BK11" i="27"/>
  <c r="BJ11" i="27"/>
  <c r="BO10" i="27"/>
  <c r="BN10" i="27"/>
  <c r="BM10" i="27"/>
  <c r="BL10" i="27"/>
  <c r="BK10" i="27"/>
  <c r="BJ10" i="27"/>
  <c r="BO9" i="27"/>
  <c r="BN9" i="27"/>
  <c r="BM9" i="27"/>
  <c r="BL9" i="27"/>
  <c r="BK9" i="27"/>
  <c r="BJ9" i="27"/>
  <c r="BO8" i="27"/>
  <c r="BN8" i="27"/>
  <c r="BM8" i="27"/>
  <c r="BL8" i="27"/>
  <c r="BK8" i="27"/>
  <c r="BJ8" i="27"/>
  <c r="BN7" i="27"/>
  <c r="BL7" i="27"/>
  <c r="BK7" i="27"/>
  <c r="BJ7" i="27"/>
  <c r="BO6" i="27"/>
  <c r="BN6" i="27"/>
  <c r="BM6" i="27"/>
  <c r="BL6" i="27"/>
  <c r="BK6" i="27"/>
  <c r="BJ6" i="27"/>
  <c r="BO5" i="27"/>
  <c r="BN5" i="27"/>
  <c r="BM5" i="27"/>
  <c r="BL5" i="27"/>
  <c r="BK5" i="27"/>
  <c r="BJ5" i="27"/>
  <c r="BO4" i="27"/>
  <c r="BN4" i="27"/>
  <c r="BM4" i="27"/>
  <c r="BL4" i="27"/>
  <c r="BK4" i="27"/>
  <c r="BJ4" i="27"/>
  <c r="BO3" i="27"/>
  <c r="BN3" i="27"/>
  <c r="BM3" i="27"/>
  <c r="BL3" i="27"/>
  <c r="BK3" i="27"/>
  <c r="BJ3" i="27"/>
  <c r="BO2" i="27"/>
  <c r="BN2" i="27"/>
  <c r="BM2" i="27"/>
  <c r="BL2" i="27"/>
  <c r="BK2" i="27"/>
  <c r="BJ2" i="27"/>
  <c r="BO1" i="27"/>
  <c r="BN1" i="27"/>
  <c r="BM1" i="27"/>
  <c r="BL1" i="27"/>
  <c r="BK1" i="27"/>
  <c r="BJ1" i="27"/>
  <c r="BI1" i="27"/>
  <c r="BH1" i="27"/>
  <c r="BG1" i="27"/>
  <c r="BF1" i="27"/>
  <c r="BE1" i="27"/>
  <c r="BD1" i="27"/>
  <c r="BC1" i="27"/>
  <c r="BB1" i="27"/>
  <c r="BA1" i="27"/>
  <c r="AZ1" i="27"/>
  <c r="AY21" i="27"/>
  <c r="AX21" i="27"/>
  <c r="AW21" i="27"/>
  <c r="AV21" i="27"/>
  <c r="AU21" i="27"/>
  <c r="AT21" i="27"/>
  <c r="AS21" i="27"/>
  <c r="AR21" i="27"/>
  <c r="AQ21" i="27"/>
  <c r="AP21" i="27"/>
  <c r="AO21" i="27"/>
  <c r="AN21" i="27"/>
  <c r="AL21" i="27"/>
  <c r="AK21" i="27"/>
  <c r="AY20" i="27"/>
  <c r="AX20" i="27"/>
  <c r="AW20" i="27"/>
  <c r="AV20" i="27"/>
  <c r="AU20" i="27"/>
  <c r="AT20" i="27"/>
  <c r="AS20" i="27"/>
  <c r="AR20" i="27"/>
  <c r="AQ20" i="27"/>
  <c r="AP20" i="27"/>
  <c r="AO20" i="27"/>
  <c r="AN20" i="27"/>
  <c r="AL20" i="27"/>
  <c r="AK20" i="27"/>
  <c r="AY19" i="27"/>
  <c r="AX19" i="27"/>
  <c r="AW19" i="27"/>
  <c r="AV19" i="27"/>
  <c r="AU19" i="27"/>
  <c r="AT19" i="27"/>
  <c r="AS19" i="27"/>
  <c r="AR19" i="27"/>
  <c r="AQ19" i="27"/>
  <c r="AP19" i="27"/>
  <c r="AO19" i="27"/>
  <c r="AN19" i="27"/>
  <c r="AL19" i="27"/>
  <c r="AK19" i="27"/>
  <c r="AY18" i="27"/>
  <c r="AX18" i="27"/>
  <c r="AW18" i="27"/>
  <c r="AV18" i="27"/>
  <c r="AU18" i="27"/>
  <c r="AT18" i="27"/>
  <c r="AS18" i="27"/>
  <c r="AR18" i="27"/>
  <c r="AQ18" i="27"/>
  <c r="AP18" i="27"/>
  <c r="AO18" i="27"/>
  <c r="AN18" i="27"/>
  <c r="AL18" i="27"/>
  <c r="AK18" i="27"/>
  <c r="AY17" i="27"/>
  <c r="AX17" i="27"/>
  <c r="AW17" i="27"/>
  <c r="AV17" i="27"/>
  <c r="AU17" i="27"/>
  <c r="AT17" i="27"/>
  <c r="AS17" i="27"/>
  <c r="AR17" i="27"/>
  <c r="AQ17" i="27"/>
  <c r="AP17" i="27"/>
  <c r="AO17" i="27"/>
  <c r="AN17" i="27"/>
  <c r="AL17" i="27"/>
  <c r="AK17" i="27"/>
  <c r="AY16" i="27"/>
  <c r="AX16" i="27"/>
  <c r="AW16" i="27"/>
  <c r="AV16" i="27"/>
  <c r="AU16" i="27"/>
  <c r="AT16" i="27"/>
  <c r="AS16" i="27"/>
  <c r="AR16" i="27"/>
  <c r="AQ16" i="27"/>
  <c r="AP16" i="27"/>
  <c r="AO16" i="27"/>
  <c r="AN16" i="27"/>
  <c r="AL16" i="27"/>
  <c r="AK16" i="27"/>
  <c r="AY15" i="27"/>
  <c r="AX15" i="27"/>
  <c r="AW15" i="27"/>
  <c r="AV15" i="27"/>
  <c r="AU15" i="27"/>
  <c r="AT15" i="27"/>
  <c r="AS15" i="27"/>
  <c r="AR15" i="27"/>
  <c r="AQ15" i="27"/>
  <c r="AP15" i="27"/>
  <c r="AO15" i="27"/>
  <c r="AN15" i="27"/>
  <c r="AL15" i="27"/>
  <c r="AK15" i="27"/>
  <c r="AY14" i="27"/>
  <c r="AX14" i="27"/>
  <c r="AW14" i="27"/>
  <c r="AV14" i="27"/>
  <c r="AU14" i="27"/>
  <c r="AT14" i="27"/>
  <c r="AS14" i="27"/>
  <c r="AR14" i="27"/>
  <c r="AQ14" i="27"/>
  <c r="AP14" i="27"/>
  <c r="AO14" i="27"/>
  <c r="AN14" i="27"/>
  <c r="AL14" i="27"/>
  <c r="AK14" i="27"/>
  <c r="AY13" i="27"/>
  <c r="AX13" i="27"/>
  <c r="AW13" i="27"/>
  <c r="AV13" i="27"/>
  <c r="AU13" i="27"/>
  <c r="AT13" i="27"/>
  <c r="AS13" i="27"/>
  <c r="AR13" i="27"/>
  <c r="AQ13" i="27"/>
  <c r="AP13" i="27"/>
  <c r="AO13" i="27"/>
  <c r="AN13" i="27"/>
  <c r="AL13" i="27"/>
  <c r="AK13" i="27"/>
  <c r="AY12" i="27"/>
  <c r="AX12" i="27"/>
  <c r="AW12" i="27"/>
  <c r="AV12" i="27"/>
  <c r="AU12" i="27"/>
  <c r="AT12" i="27"/>
  <c r="AS12" i="27"/>
  <c r="AR12" i="27"/>
  <c r="AQ12" i="27"/>
  <c r="AP12" i="27"/>
  <c r="AO12" i="27"/>
  <c r="AN12" i="27"/>
  <c r="AL12" i="27"/>
  <c r="AK12" i="27"/>
  <c r="AY11" i="27"/>
  <c r="AX11" i="27"/>
  <c r="AW11" i="27"/>
  <c r="AV11" i="27"/>
  <c r="AU11" i="27"/>
  <c r="AT11" i="27"/>
  <c r="AS11" i="27"/>
  <c r="AR11" i="27"/>
  <c r="AQ11" i="27"/>
  <c r="AP11" i="27"/>
  <c r="AO11" i="27"/>
  <c r="AN11" i="27"/>
  <c r="AL11" i="27"/>
  <c r="AK11" i="27"/>
  <c r="AY10" i="27"/>
  <c r="AX10" i="27"/>
  <c r="AW10" i="27"/>
  <c r="AV10" i="27"/>
  <c r="AU10" i="27"/>
  <c r="AT10" i="27"/>
  <c r="AS10" i="27"/>
  <c r="AR10" i="27"/>
  <c r="AQ10" i="27"/>
  <c r="AP10" i="27"/>
  <c r="AO10" i="27"/>
  <c r="AN10" i="27"/>
  <c r="AL10" i="27"/>
  <c r="AK10" i="27"/>
  <c r="AY9" i="27"/>
  <c r="AX9" i="27"/>
  <c r="AW9" i="27"/>
  <c r="AV9" i="27"/>
  <c r="AU9" i="27"/>
  <c r="AT9" i="27"/>
  <c r="AS9" i="27"/>
  <c r="AR9" i="27"/>
  <c r="AQ9" i="27"/>
  <c r="AP9" i="27"/>
  <c r="AO9" i="27"/>
  <c r="AN9" i="27"/>
  <c r="AL9" i="27"/>
  <c r="AK9" i="27"/>
  <c r="AY8" i="27"/>
  <c r="AX8" i="27"/>
  <c r="AW8" i="27"/>
  <c r="AV8" i="27"/>
  <c r="AU8" i="27"/>
  <c r="AT8" i="27"/>
  <c r="AS8" i="27"/>
  <c r="AR8" i="27"/>
  <c r="AQ8" i="27"/>
  <c r="AP8" i="27"/>
  <c r="AO8" i="27"/>
  <c r="AN8" i="27"/>
  <c r="AL8" i="27"/>
  <c r="AK8" i="27"/>
  <c r="AY7" i="27"/>
  <c r="AV7" i="27"/>
  <c r="AS7" i="27"/>
  <c r="AP7" i="27"/>
  <c r="AY6" i="27"/>
  <c r="AX6" i="27"/>
  <c r="AW6" i="27"/>
  <c r="AV6" i="27"/>
  <c r="AU6" i="27"/>
  <c r="AT6" i="27"/>
  <c r="AS6" i="27"/>
  <c r="AR6" i="27"/>
  <c r="AQ6" i="27"/>
  <c r="AP6" i="27"/>
  <c r="AO6" i="27"/>
  <c r="AN6" i="27"/>
  <c r="AL6" i="27"/>
  <c r="AK6" i="27"/>
  <c r="AY5" i="27"/>
  <c r="AX5" i="27"/>
  <c r="AW5" i="27"/>
  <c r="AV5" i="27"/>
  <c r="AU5" i="27"/>
  <c r="AT5" i="27"/>
  <c r="AS5" i="27"/>
  <c r="AR5" i="27"/>
  <c r="AQ5" i="27"/>
  <c r="AP5" i="27"/>
  <c r="AO5" i="27"/>
  <c r="AN5" i="27"/>
  <c r="AL5" i="27"/>
  <c r="AK5" i="27"/>
  <c r="AY4" i="27"/>
  <c r="AX4" i="27"/>
  <c r="AW4" i="27"/>
  <c r="AV4" i="27"/>
  <c r="AU4" i="27"/>
  <c r="AT4" i="27"/>
  <c r="AS4" i="27"/>
  <c r="AR4" i="27"/>
  <c r="AQ4" i="27"/>
  <c r="AP4" i="27"/>
  <c r="AO4" i="27"/>
  <c r="AN4" i="27"/>
  <c r="AL4" i="27"/>
  <c r="AK4" i="27"/>
  <c r="AY3" i="27"/>
  <c r="AX3" i="27"/>
  <c r="AW3" i="27"/>
  <c r="AV3" i="27"/>
  <c r="AU3" i="27"/>
  <c r="AT3" i="27"/>
  <c r="AS3" i="27"/>
  <c r="AR3" i="27"/>
  <c r="AQ3" i="27"/>
  <c r="AP3" i="27"/>
  <c r="AO3" i="27"/>
  <c r="AN3" i="27"/>
  <c r="AL3" i="27"/>
  <c r="AK3" i="27"/>
  <c r="AY2" i="27"/>
  <c r="AX2" i="27"/>
  <c r="AW2" i="27"/>
  <c r="AV2" i="27"/>
  <c r="AU2" i="27"/>
  <c r="AT2" i="27"/>
  <c r="AS2" i="27"/>
  <c r="AR2" i="27"/>
  <c r="AQ2" i="27"/>
  <c r="AP2" i="27"/>
  <c r="AO2" i="27"/>
  <c r="AN2" i="27"/>
  <c r="AL2" i="27"/>
  <c r="AY1" i="27"/>
  <c r="AX1" i="27"/>
  <c r="AW1" i="27"/>
  <c r="AV1" i="27"/>
  <c r="AU1" i="27"/>
  <c r="AT1" i="27"/>
  <c r="AS1" i="27"/>
  <c r="AR1" i="27"/>
  <c r="AQ1" i="27"/>
  <c r="AP1" i="27"/>
  <c r="AO1" i="27"/>
  <c r="AN1" i="27"/>
  <c r="AM1" i="27"/>
  <c r="AL1" i="27"/>
  <c r="AK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AJ5"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AJ4" i="27"/>
  <c r="AI4" i="27"/>
  <c r="AH4" i="27"/>
  <c r="AG4" i="27"/>
  <c r="AF4" i="27"/>
  <c r="AE4" i="27"/>
  <c r="AD4" i="27"/>
  <c r="AC4" i="27"/>
  <c r="AB4" i="27"/>
  <c r="AA4" i="27"/>
  <c r="Z4" i="27"/>
  <c r="Y4" i="27"/>
  <c r="X4" i="27"/>
  <c r="W4" i="27"/>
  <c r="V4" i="27"/>
  <c r="U4" i="27"/>
  <c r="T4" i="27"/>
  <c r="S4" i="27"/>
  <c r="R4" i="27"/>
  <c r="Q4" i="27"/>
  <c r="P4" i="27"/>
  <c r="O4" i="27"/>
  <c r="N4" i="27"/>
  <c r="M4" i="27"/>
  <c r="L4" i="27"/>
  <c r="K4" i="27"/>
  <c r="J4" i="27"/>
  <c r="I4" i="27"/>
  <c r="H4" i="27"/>
  <c r="G4" i="27"/>
  <c r="AJ3" i="27"/>
  <c r="AI3" i="27"/>
  <c r="AH3" i="27"/>
  <c r="AG3" i="27"/>
  <c r="AF3" i="27"/>
  <c r="AE3" i="27"/>
  <c r="AD3" i="27"/>
  <c r="AC3" i="27"/>
  <c r="AB3" i="27"/>
  <c r="AA3" i="27"/>
  <c r="Z3" i="27"/>
  <c r="Y3" i="27"/>
  <c r="X3" i="27"/>
  <c r="W3" i="27"/>
  <c r="V3" i="27"/>
  <c r="U3" i="27"/>
  <c r="T3" i="27"/>
  <c r="S3" i="27"/>
  <c r="R3" i="27"/>
  <c r="Q3" i="27"/>
  <c r="P3" i="27"/>
  <c r="O3" i="27"/>
  <c r="N3" i="27"/>
  <c r="M3" i="27"/>
  <c r="L3" i="27"/>
  <c r="K3" i="27"/>
  <c r="J3" i="27"/>
  <c r="I3" i="27"/>
  <c r="H3" i="27"/>
  <c r="G3" i="27"/>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AJ1" i="27"/>
  <c r="AI1" i="27"/>
  <c r="AH1" i="27"/>
  <c r="AG1" i="27"/>
  <c r="AF1" i="27"/>
  <c r="AE1" i="27"/>
  <c r="AD1" i="27"/>
  <c r="AC1" i="27"/>
  <c r="AB1" i="27"/>
  <c r="AA1" i="27"/>
  <c r="Z1" i="27"/>
  <c r="Y1" i="27"/>
  <c r="X1" i="27"/>
  <c r="W1" i="27"/>
  <c r="V1" i="27"/>
  <c r="U1" i="27"/>
  <c r="T1" i="27"/>
  <c r="S1" i="27"/>
  <c r="R1" i="27"/>
  <c r="Q1" i="27"/>
  <c r="P1" i="27"/>
  <c r="O1" i="27"/>
  <c r="N1" i="27"/>
  <c r="M1" i="27"/>
  <c r="L1" i="27"/>
  <c r="K1" i="27"/>
  <c r="J1" i="27"/>
  <c r="I1" i="27"/>
  <c r="H1" i="27"/>
  <c r="G1" i="27"/>
  <c r="F9" i="32" l="1"/>
  <c r="F12" i="27"/>
  <c r="P9" i="32"/>
  <c r="F13" i="27"/>
  <c r="Q9" i="32"/>
  <c r="F6" i="27"/>
  <c r="J9" i="32"/>
  <c r="F8" i="27"/>
  <c r="L9" i="32"/>
  <c r="F14" i="27"/>
  <c r="R9" i="32"/>
  <c r="F9" i="27"/>
  <c r="M9" i="32"/>
  <c r="F11" i="27"/>
  <c r="O9" i="32"/>
  <c r="F10" i="27"/>
  <c r="N9" i="32"/>
  <c r="F5" i="27"/>
  <c r="I9" i="32"/>
  <c r="F7" i="27"/>
  <c r="K9" i="32"/>
  <c r="H6" i="32"/>
  <c r="E4" i="27"/>
  <c r="O6" i="32"/>
  <c r="E11" i="27"/>
  <c r="R6" i="32"/>
  <c r="E14" i="27"/>
  <c r="E5" i="27"/>
  <c r="I6" i="32"/>
  <c r="E13" i="27"/>
  <c r="Q6" i="32"/>
  <c r="K6" i="32"/>
  <c r="E7" i="27"/>
  <c r="E10" i="27"/>
  <c r="N6" i="32"/>
  <c r="L6" i="32"/>
  <c r="E8" i="27"/>
  <c r="E2" i="27"/>
  <c r="F6" i="32"/>
  <c r="P6" i="32"/>
  <c r="E12" i="27"/>
  <c r="E9" i="27"/>
  <c r="M6" i="32"/>
  <c r="G6" i="32"/>
  <c r="E3" i="27"/>
  <c r="J6" i="32"/>
  <c r="E6" i="27"/>
  <c r="B43" i="26" l="1"/>
  <c r="C43" i="26"/>
  <c r="B44" i="26"/>
  <c r="C44" i="26"/>
  <c r="K57" i="32" l="1"/>
  <c r="AQ7" i="27"/>
  <c r="K73" i="32"/>
  <c r="BB7" i="27"/>
  <c r="K50" i="32"/>
  <c r="AL7" i="27"/>
  <c r="K66" i="32"/>
  <c r="AX7" i="27"/>
  <c r="K83" i="32"/>
  <c r="BI7" i="27"/>
  <c r="K61" i="32"/>
  <c r="AT7" i="27"/>
  <c r="K70" i="32"/>
  <c r="AZ7" i="27"/>
  <c r="K79" i="32"/>
  <c r="BF7" i="27"/>
  <c r="K90" i="32"/>
  <c r="BM7" i="27"/>
  <c r="K49" i="32"/>
  <c r="AK7" i="27"/>
  <c r="K65" i="32"/>
  <c r="AW7" i="27"/>
  <c r="K82" i="32"/>
  <c r="BH7" i="27"/>
  <c r="K58" i="32"/>
  <c r="AR7" i="27"/>
  <c r="K74" i="32"/>
  <c r="BC7" i="27"/>
  <c r="K53" i="32"/>
  <c r="AN7" i="27"/>
  <c r="K54" i="32"/>
  <c r="AO7" i="27"/>
  <c r="K62" i="32"/>
  <c r="AU7" i="27"/>
  <c r="K71" i="32"/>
  <c r="BA7" i="27"/>
  <c r="K80" i="32"/>
  <c r="BG7" i="27"/>
  <c r="K92" i="32"/>
  <c r="BO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C7" authorId="0" shapeId="0" xr:uid="{68F482AE-32BF-4FE4-8950-396479B43F5A}">
      <text>
        <r>
          <rPr>
            <b/>
            <sz val="9"/>
            <color indexed="81"/>
            <rFont val="Tahoma"/>
            <family val="2"/>
          </rPr>
          <t>Glenn Dale:</t>
        </r>
        <r>
          <rPr>
            <sz val="9"/>
            <color indexed="81"/>
            <rFont val="Tahoma"/>
            <family val="2"/>
          </rPr>
          <t xml:space="preserve">
If decimal latitude is known, enter directly in degrees line, then enter 0 minutes and 0 seconds  </t>
        </r>
      </text>
    </comment>
    <comment ref="D7" authorId="0" shapeId="0" xr:uid="{0C0E7AFA-0030-4130-8A47-FDD75AD122E6}">
      <text>
        <r>
          <rPr>
            <b/>
            <sz val="9"/>
            <color indexed="81"/>
            <rFont val="Tahoma"/>
            <family val="2"/>
          </rPr>
          <t>Glenn Dale:</t>
        </r>
        <r>
          <rPr>
            <sz val="9"/>
            <color indexed="81"/>
            <rFont val="Tahoma"/>
            <family val="2"/>
          </rPr>
          <t xml:space="preserve">
If decimal latitude is known, enter directly in degrees line, then enter 0 minutes and 0 seconds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D5" authorId="0" shapeId="0" xr:uid="{7988AC7B-1F74-497E-865F-497B95852613}">
      <text>
        <r>
          <rPr>
            <b/>
            <sz val="9"/>
            <color indexed="81"/>
            <rFont val="Tahoma"/>
            <family val="2"/>
          </rPr>
          <t>Glenn Dale:</t>
        </r>
        <r>
          <rPr>
            <sz val="9"/>
            <color indexed="81"/>
            <rFont val="Tahoma"/>
            <family val="2"/>
          </rPr>
          <t xml:space="preserve">
Assume end of month</t>
        </r>
      </text>
    </comment>
    <comment ref="D6" authorId="0" shapeId="0" xr:uid="{E2FBF2EF-63BC-45B0-B7C4-DD044AC12CF9}">
      <text>
        <r>
          <rPr>
            <b/>
            <sz val="9"/>
            <color indexed="81"/>
            <rFont val="Tahoma"/>
            <family val="2"/>
          </rPr>
          <t>Glenn Dale:</t>
        </r>
        <r>
          <rPr>
            <sz val="9"/>
            <color indexed="81"/>
            <rFont val="Tahoma"/>
            <family val="2"/>
          </rPr>
          <t xml:space="preserve">
Assume middle of month</t>
        </r>
      </text>
    </comment>
    <comment ref="D7" authorId="0" shapeId="0" xr:uid="{28E619F6-6648-45DC-86FE-570DB97F77A7}">
      <text>
        <r>
          <rPr>
            <b/>
            <sz val="9"/>
            <color indexed="81"/>
            <rFont val="Tahoma"/>
            <family val="2"/>
          </rPr>
          <t>Glenn Dale:</t>
        </r>
        <r>
          <rPr>
            <sz val="9"/>
            <color indexed="81"/>
            <rFont val="Tahoma"/>
            <family val="2"/>
          </rPr>
          <t xml:space="preserve">
Assume Start of month</t>
        </r>
      </text>
    </comment>
    <comment ref="D13" authorId="0" shapeId="0" xr:uid="{C275BF7A-D872-4762-945A-0846A93745B7}">
      <text>
        <r>
          <rPr>
            <b/>
            <sz val="9"/>
            <color indexed="81"/>
            <rFont val="Tahoma"/>
            <family val="2"/>
          </rPr>
          <t>Glenn Dale:</t>
        </r>
        <r>
          <rPr>
            <sz val="9"/>
            <color indexed="81"/>
            <rFont val="Tahoma"/>
            <family val="2"/>
          </rPr>
          <t xml:space="preserve">
Assume end of month</t>
        </r>
      </text>
    </comment>
    <comment ref="D14" authorId="0" shapeId="0" xr:uid="{F9FB7D5A-953A-425C-A982-D7AAACD72D99}">
      <text>
        <r>
          <rPr>
            <b/>
            <sz val="9"/>
            <color indexed="81"/>
            <rFont val="Tahoma"/>
            <family val="2"/>
          </rPr>
          <t>Glenn Dale:</t>
        </r>
        <r>
          <rPr>
            <sz val="9"/>
            <color indexed="81"/>
            <rFont val="Tahoma"/>
            <family val="2"/>
          </rPr>
          <t xml:space="preserve">
Assume middle of month</t>
        </r>
      </text>
    </comment>
    <comment ref="D15" authorId="0" shapeId="0" xr:uid="{38C9E406-7786-490E-890C-B86760A1D813}">
      <text>
        <r>
          <rPr>
            <b/>
            <sz val="9"/>
            <color indexed="81"/>
            <rFont val="Tahoma"/>
            <family val="2"/>
          </rPr>
          <t>Glenn Dale:</t>
        </r>
        <r>
          <rPr>
            <sz val="9"/>
            <color indexed="81"/>
            <rFont val="Tahoma"/>
            <family val="2"/>
          </rPr>
          <t xml:space="preserve">
Assume Start of month</t>
        </r>
      </text>
    </comment>
    <comment ref="D21" authorId="0" shapeId="0" xr:uid="{29D8D5E2-44AD-4AF7-8A98-657396CE4B8D}">
      <text>
        <r>
          <rPr>
            <b/>
            <sz val="9"/>
            <color indexed="81"/>
            <rFont val="Tahoma"/>
            <family val="2"/>
          </rPr>
          <t>Glenn Dale:</t>
        </r>
        <r>
          <rPr>
            <sz val="9"/>
            <color indexed="81"/>
            <rFont val="Tahoma"/>
            <family val="2"/>
          </rPr>
          <t xml:space="preserve">
Assume end of month</t>
        </r>
      </text>
    </comment>
    <comment ref="D22" authorId="0" shapeId="0" xr:uid="{3713219F-527F-4B16-A383-D9E09F3FAC44}">
      <text>
        <r>
          <rPr>
            <b/>
            <sz val="9"/>
            <color indexed="81"/>
            <rFont val="Tahoma"/>
            <family val="2"/>
          </rPr>
          <t>Glenn Dale:</t>
        </r>
        <r>
          <rPr>
            <sz val="9"/>
            <color indexed="81"/>
            <rFont val="Tahoma"/>
            <family val="2"/>
          </rPr>
          <t xml:space="preserve">
Assume middle of month</t>
        </r>
      </text>
    </comment>
    <comment ref="D23" authorId="0" shapeId="0" xr:uid="{392D0F7E-23BF-4A89-8107-F6DA90562CB2}">
      <text>
        <r>
          <rPr>
            <b/>
            <sz val="9"/>
            <color indexed="81"/>
            <rFont val="Tahoma"/>
            <family val="2"/>
          </rPr>
          <t>Glenn Dale:</t>
        </r>
        <r>
          <rPr>
            <sz val="9"/>
            <color indexed="81"/>
            <rFont val="Tahoma"/>
            <family val="2"/>
          </rPr>
          <t xml:space="preserve">
Assume Start of month</t>
        </r>
      </text>
    </comment>
    <comment ref="D30" authorId="0" shapeId="0" xr:uid="{3D2B6AD2-AB2C-4441-A5AA-FF808DBA372D}">
      <text>
        <r>
          <rPr>
            <b/>
            <sz val="9"/>
            <color indexed="81"/>
            <rFont val="Tahoma"/>
            <family val="2"/>
          </rPr>
          <t>Glenn Dale:</t>
        </r>
        <r>
          <rPr>
            <sz val="9"/>
            <color indexed="81"/>
            <rFont val="Tahoma"/>
            <family val="2"/>
          </rPr>
          <t xml:space="preserve">
Assume end of month</t>
        </r>
      </text>
    </comment>
    <comment ref="D31" authorId="0" shapeId="0" xr:uid="{20FD65FC-99B8-4484-9CDB-EBE6FA0E4251}">
      <text>
        <r>
          <rPr>
            <b/>
            <sz val="9"/>
            <color indexed="81"/>
            <rFont val="Tahoma"/>
            <family val="2"/>
          </rPr>
          <t>Glenn Dale:</t>
        </r>
        <r>
          <rPr>
            <sz val="9"/>
            <color indexed="81"/>
            <rFont val="Tahoma"/>
            <family val="2"/>
          </rPr>
          <t xml:space="preserve">
Assume middle of month</t>
        </r>
      </text>
    </comment>
    <comment ref="D32" authorId="0" shapeId="0" xr:uid="{BEC7C062-91F7-45ED-915B-7CF52C7D9304}">
      <text>
        <r>
          <rPr>
            <b/>
            <sz val="9"/>
            <color indexed="81"/>
            <rFont val="Tahoma"/>
            <family val="2"/>
          </rPr>
          <t>Glenn Dale:</t>
        </r>
        <r>
          <rPr>
            <sz val="9"/>
            <color indexed="81"/>
            <rFont val="Tahoma"/>
            <family val="2"/>
          </rPr>
          <t xml:space="preserve">
Assume Start of month</t>
        </r>
      </text>
    </comment>
    <comment ref="D38" authorId="0" shapeId="0" xr:uid="{EA594E09-A5EB-4B1B-B130-9DE913EE5B09}">
      <text>
        <r>
          <rPr>
            <b/>
            <sz val="9"/>
            <color indexed="81"/>
            <rFont val="Tahoma"/>
            <family val="2"/>
          </rPr>
          <t>Glenn Dale:</t>
        </r>
        <r>
          <rPr>
            <sz val="9"/>
            <color indexed="81"/>
            <rFont val="Tahoma"/>
            <family val="2"/>
          </rPr>
          <t xml:space="preserve">
Assume end of month</t>
        </r>
      </text>
    </comment>
    <comment ref="D39" authorId="0" shapeId="0" xr:uid="{C688AF01-735D-47EF-9CC7-C268E8F1E9AD}">
      <text>
        <r>
          <rPr>
            <b/>
            <sz val="9"/>
            <color indexed="81"/>
            <rFont val="Tahoma"/>
            <family val="2"/>
          </rPr>
          <t>Glenn Dale:</t>
        </r>
        <r>
          <rPr>
            <sz val="9"/>
            <color indexed="81"/>
            <rFont val="Tahoma"/>
            <family val="2"/>
          </rPr>
          <t xml:space="preserve">
Assume middle of month</t>
        </r>
      </text>
    </comment>
    <comment ref="D40" authorId="0" shapeId="0" xr:uid="{DB13C63F-059F-4FB4-9E66-B3F20A3C6FC4}">
      <text>
        <r>
          <rPr>
            <b/>
            <sz val="9"/>
            <color indexed="81"/>
            <rFont val="Tahoma"/>
            <family val="2"/>
          </rPr>
          <t>Glenn Dale:</t>
        </r>
        <r>
          <rPr>
            <sz val="9"/>
            <color indexed="81"/>
            <rFont val="Tahoma"/>
            <family val="2"/>
          </rPr>
          <t xml:space="preserve">
Assume Start of month</t>
        </r>
      </text>
    </comment>
    <comment ref="D46" authorId="0" shapeId="0" xr:uid="{2EED6A44-DAA3-4CB2-BA10-4757F2478180}">
      <text>
        <r>
          <rPr>
            <b/>
            <sz val="9"/>
            <color indexed="81"/>
            <rFont val="Tahoma"/>
            <family val="2"/>
          </rPr>
          <t>Glenn Dale:</t>
        </r>
        <r>
          <rPr>
            <sz val="9"/>
            <color indexed="81"/>
            <rFont val="Tahoma"/>
            <family val="2"/>
          </rPr>
          <t xml:space="preserve">
Assume end of month</t>
        </r>
      </text>
    </comment>
    <comment ref="D47" authorId="0" shapeId="0" xr:uid="{457BD46E-B4AD-45DE-B895-3A64E2858095}">
      <text>
        <r>
          <rPr>
            <b/>
            <sz val="9"/>
            <color indexed="81"/>
            <rFont val="Tahoma"/>
            <family val="2"/>
          </rPr>
          <t>Glenn Dale:</t>
        </r>
        <r>
          <rPr>
            <sz val="9"/>
            <color indexed="81"/>
            <rFont val="Tahoma"/>
            <family val="2"/>
          </rPr>
          <t xml:space="preserve">
Assume middle of month</t>
        </r>
      </text>
    </comment>
    <comment ref="D48" authorId="0" shapeId="0" xr:uid="{2C844D7D-5218-44DE-996E-03C2B191F980}">
      <text>
        <r>
          <rPr>
            <b/>
            <sz val="9"/>
            <color indexed="81"/>
            <rFont val="Tahoma"/>
            <family val="2"/>
          </rPr>
          <t>Glenn Dale:</t>
        </r>
        <r>
          <rPr>
            <sz val="9"/>
            <color indexed="81"/>
            <rFont val="Tahoma"/>
            <family val="2"/>
          </rPr>
          <t xml:space="preserve">
Assume Start of month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D3" authorId="0" shapeId="0" xr:uid="{8C02B32D-F4E0-4344-9DA1-F3DF03534DC8}">
      <text>
        <r>
          <rPr>
            <b/>
            <sz val="9"/>
            <color indexed="81"/>
            <rFont val="Tahoma"/>
            <family val="2"/>
          </rPr>
          <t>Glenn Dale:</t>
        </r>
        <r>
          <rPr>
            <sz val="9"/>
            <color indexed="81"/>
            <rFont val="Tahoma"/>
            <family val="2"/>
          </rPr>
          <t xml:space="preserve">
Used for scenairo analysis.
Class entry options:
Decile 1 rainfall year (low)
Average rainfall year)
Decile 9 rainfall year (high)</t>
        </r>
      </text>
    </comment>
    <comment ref="C4" authorId="0" shapeId="0" xr:uid="{295D09B4-8726-43AD-BF54-15E2CCCEC304}">
      <text>
        <r>
          <rPr>
            <b/>
            <sz val="9"/>
            <color indexed="81"/>
            <rFont val="Tahoma"/>
            <family val="2"/>
          </rPr>
          <t>Glenn Dale:</t>
        </r>
        <r>
          <rPr>
            <sz val="9"/>
            <color indexed="81"/>
            <rFont val="Tahoma"/>
            <family val="2"/>
          </rPr>
          <t xml:space="preserve">
Very Low 0-450mm
Low 450-600mm
Mid 600-1200mm
High 1200-1600mm
Very High 1600-2500mm</t>
        </r>
      </text>
    </comment>
    <comment ref="D4" authorId="0" shapeId="0" xr:uid="{9FE6F460-14A8-4EC7-9182-580B034DA007}">
      <text>
        <r>
          <rPr>
            <b/>
            <sz val="9"/>
            <color indexed="81"/>
            <rFont val="Tahoma"/>
            <family val="2"/>
          </rPr>
          <t>Glenn Dale:</t>
        </r>
        <r>
          <rPr>
            <sz val="9"/>
            <color indexed="81"/>
            <rFont val="Tahoma"/>
            <family val="2"/>
          </rPr>
          <t xml:space="preserve">
Annual rainfall derived from BOM data for site location and assmption of Decile 1, Average or Decile 9 rainfall year.</t>
        </r>
      </text>
    </comment>
    <comment ref="C5" authorId="0" shapeId="0" xr:uid="{DA747A1F-534E-4722-A0E2-93BDB46B90EA}">
      <text>
        <r>
          <rPr>
            <b/>
            <sz val="9"/>
            <color indexed="81"/>
            <rFont val="Tahoma"/>
            <family val="2"/>
          </rPr>
          <t>Glenn Dale:</t>
        </r>
        <r>
          <rPr>
            <sz val="9"/>
            <color indexed="81"/>
            <rFont val="Tahoma"/>
            <family val="2"/>
          </rPr>
          <t xml:space="preserve">
Index of Rainfall IFD based on Annual Exceedence 
probability of an intensity of 50mm/hr at least (a threshold 
established for erosive rainfall) wih a fall of at least 25mm 
e.g 25+mm in 30min; 50mm+in 60min etc.  The probs can 
be estimated from the IFD tables with 1EY or 50%AEP=
vhigh high (Pr=99,50 resp.); 20% and 10% AEP =mod (Pr= 
20,10 resp); 5,2 and 1 AEP=low Pr=5,2,1 resp).
Low:  AEP1
Moderate: AEP5
High: AEP10
VeryHigh: AEP50</t>
        </r>
      </text>
    </comment>
    <comment ref="D5" authorId="0" shapeId="0" xr:uid="{16BC5AEC-CA31-41CF-AC3F-A20177CBF170}">
      <text>
        <r>
          <rPr>
            <b/>
            <sz val="9"/>
            <color indexed="81"/>
            <rFont val="Tahoma"/>
            <family val="2"/>
          </rPr>
          <t>Glenn Dale:</t>
        </r>
        <r>
          <rPr>
            <sz val="9"/>
            <color indexed="81"/>
            <rFont val="Tahoma"/>
            <family val="2"/>
          </rPr>
          <t xml:space="preserve">
Probability of &gt; 50mm/hr rainfall obtained from BOM data</t>
        </r>
      </text>
    </comment>
    <comment ref="D6" authorId="0" shapeId="0" xr:uid="{286E5D31-D5A6-4A46-B3F9-DDFC28327314}">
      <text>
        <r>
          <rPr>
            <b/>
            <sz val="9"/>
            <color indexed="81"/>
            <rFont val="Tahoma"/>
            <family val="2"/>
          </rPr>
          <t>Glenn Dale:</t>
        </r>
        <r>
          <rPr>
            <sz val="9"/>
            <color indexed="81"/>
            <rFont val="Tahoma"/>
            <family val="2"/>
          </rPr>
          <t xml:space="preserve">
Used to calcualte cumulative rainfall 2 months following gypsum application.  
Values:
January to December</t>
        </r>
      </text>
    </comment>
    <comment ref="D7" authorId="0" shapeId="0" xr:uid="{EEF3C1AF-F52F-4211-A869-CFA76DE3FB98}">
      <text>
        <r>
          <rPr>
            <b/>
            <sz val="9"/>
            <color indexed="81"/>
            <rFont val="Tahoma"/>
            <family val="2"/>
          </rPr>
          <t>Glenn Dale:</t>
        </r>
        <r>
          <rPr>
            <sz val="9"/>
            <color indexed="81"/>
            <rFont val="Tahoma"/>
            <family val="2"/>
          </rPr>
          <t xml:space="preserve">
Used to calcualte cumulative rainfall 2 months following gypsum application.  
Values:
1 to 31</t>
        </r>
      </text>
    </comment>
    <comment ref="C9" authorId="0" shapeId="0" xr:uid="{979F763A-7335-488A-8F27-3609CAB4EBFA}">
      <text>
        <r>
          <rPr>
            <b/>
            <sz val="9"/>
            <color indexed="81"/>
            <rFont val="Tahoma"/>
            <family val="2"/>
          </rPr>
          <t>Glenn Dale:</t>
        </r>
        <r>
          <rPr>
            <sz val="9"/>
            <color indexed="81"/>
            <rFont val="Tahoma"/>
            <family val="2"/>
          </rPr>
          <t xml:space="preserve">
Very Low 0-450mm
Low 450-600mm
Mid 600-1200mm
High 1200-1600mm
Very High 1600-2500mm</t>
        </r>
      </text>
    </comment>
    <comment ref="D9" authorId="0" shapeId="0" xr:uid="{264303A7-C54F-4913-B1AD-ADBEF10AC47E}">
      <text>
        <r>
          <rPr>
            <b/>
            <sz val="9"/>
            <color indexed="81"/>
            <rFont val="Tahoma"/>
            <family val="2"/>
          </rPr>
          <t>Glenn Dale:</t>
        </r>
        <r>
          <rPr>
            <sz val="9"/>
            <color indexed="81"/>
            <rFont val="Tahoma"/>
            <family val="2"/>
          </rPr>
          <t xml:space="preserve">
Cumulative rainfall 2months following gypsum application calculated from Annual rainfall derived from BOM data and assmption of Decile 1, Average or Decile 9 rainfall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C3" authorId="0" shapeId="0" xr:uid="{FC69E2BE-4130-4C15-A644-5B7EFCBD1AA4}">
      <text>
        <r>
          <rPr>
            <b/>
            <sz val="9"/>
            <color indexed="81"/>
            <rFont val="Tahoma"/>
            <family val="2"/>
          </rPr>
          <t>Glenn Dale:</t>
        </r>
        <r>
          <rPr>
            <sz val="9"/>
            <color indexed="81"/>
            <rFont val="Tahoma"/>
            <family val="2"/>
          </rPr>
          <t xml:space="preserve">
Tospoil</t>
        </r>
      </text>
    </comment>
    <comment ref="D3" authorId="0" shapeId="0" xr:uid="{25A93C08-AB2E-4A15-B0EF-CBDF41D32A8E}">
      <text>
        <r>
          <rPr>
            <b/>
            <sz val="9"/>
            <color indexed="81"/>
            <rFont val="Tahoma"/>
            <family val="2"/>
          </rPr>
          <t>Glenn Dale:</t>
        </r>
        <r>
          <rPr>
            <sz val="9"/>
            <color indexed="81"/>
            <rFont val="Tahoma"/>
            <family val="2"/>
          </rPr>
          <t xml:space="preserve">
Requires prior calcualton of gypsum or lime amendment requriement basedon soil tests, and associated recommeded amendment application.  The management intervention may be to ignore the recommendation (Nil, apply half the recommendation, or apply as recommended.  Note, the recommeded rate will be the calcualted gypsum/lime requriement multiplied by an inefficiency factor, normall 1.5.
Class entires:
Nil
Half recommended
Three quarters redomended
As recommended</t>
        </r>
      </text>
    </comment>
    <comment ref="C4" authorId="0" shapeId="0" xr:uid="{D27CF645-E799-47B3-B480-87570F07BB2B}">
      <text>
        <r>
          <rPr>
            <b/>
            <sz val="9"/>
            <color indexed="81"/>
            <rFont val="Tahoma"/>
            <family val="2"/>
          </rPr>
          <t>Glenn Dale:</t>
        </r>
        <r>
          <rPr>
            <sz val="9"/>
            <color indexed="81"/>
            <rFont val="Tahoma"/>
            <family val="2"/>
          </rPr>
          <t xml:space="preserve">
Upper 50cm of Spoil</t>
        </r>
      </text>
    </comment>
    <comment ref="D4" authorId="0" shapeId="0" xr:uid="{58E0A7DA-D134-480A-B96C-FE60B8FCD850}">
      <text>
        <r>
          <rPr>
            <b/>
            <sz val="9"/>
            <color indexed="81"/>
            <rFont val="Tahoma"/>
            <family val="2"/>
          </rPr>
          <t>Glenn Dale:</t>
        </r>
        <r>
          <rPr>
            <sz val="9"/>
            <color indexed="81"/>
            <rFont val="Tahoma"/>
            <family val="2"/>
          </rPr>
          <t xml:space="preserve">
Requires prior calcualton of gypsum or lime amendment requriement basedon soil tests, and associated recommeded amendment application.  The management intervention may be to ignore the recommendation (Nil, apply half the recommendation, or apply as recommended.  Note, the recommeded rate will be the calcualted gypsum/lime requriement multiplied by an inefficiency factor, normall 1.5.
Class entires:
Nil
Half recommended
Three quarters redomended
As recommended</t>
        </r>
      </text>
    </comment>
    <comment ref="C5" authorId="0" shapeId="0" xr:uid="{A268245D-7CD3-49C9-9A82-9A6190543B97}">
      <text>
        <r>
          <rPr>
            <b/>
            <sz val="9"/>
            <color indexed="81"/>
            <rFont val="Tahoma"/>
            <family val="2"/>
          </rPr>
          <t>Glenn Dale:</t>
        </r>
        <r>
          <rPr>
            <sz val="9"/>
            <color indexed="81"/>
            <rFont val="Tahoma"/>
            <family val="2"/>
          </rPr>
          <t xml:space="preserve">
Spoil below 50cm depth</t>
        </r>
      </text>
    </comment>
    <comment ref="D5" authorId="0" shapeId="0" xr:uid="{1F4FB732-269F-4FAF-8BEA-01B0CA6E07B7}">
      <text>
        <r>
          <rPr>
            <b/>
            <sz val="9"/>
            <color indexed="81"/>
            <rFont val="Tahoma"/>
            <family val="2"/>
          </rPr>
          <t>Glenn Dale:</t>
        </r>
        <r>
          <rPr>
            <sz val="9"/>
            <color indexed="81"/>
            <rFont val="Tahoma"/>
            <family val="2"/>
          </rPr>
          <t xml:space="preserve">
Requires prior calcualton of gypsum or lime amendment requriement basedon soil tests, and associated recommeded amendment application.  The management intervention may be to ignore the recommendation (Nil, apply half the recommendation, or apply as recommended.  Note, the recommeded rate will be the calcualted gypsum/lime requriement multiplied by an inefficiency factor, normall 1.5.
Class entires:
Nil
Half recommended
Three quarters redomended
As recommended</t>
        </r>
      </text>
    </comment>
    <comment ref="C7" authorId="0" shapeId="0" xr:uid="{B16EFE1B-2ABA-46C5-8F81-D5D0D3CBEE6F}">
      <text>
        <r>
          <rPr>
            <b/>
            <sz val="9"/>
            <color indexed="81"/>
            <rFont val="Tahoma"/>
            <family val="2"/>
          </rPr>
          <t>Glenn Dale:</t>
        </r>
        <r>
          <rPr>
            <sz val="9"/>
            <color indexed="81"/>
            <rFont val="Tahoma"/>
            <family val="2"/>
          </rPr>
          <t xml:space="preserve">
Topsoil</t>
        </r>
      </text>
    </comment>
    <comment ref="D7" authorId="0" shapeId="0" xr:uid="{C8ECE03E-E956-4FCA-B096-004EF574B818}">
      <text>
        <r>
          <rPr>
            <b/>
            <sz val="9"/>
            <color indexed="81"/>
            <rFont val="Tahoma"/>
            <family val="2"/>
          </rPr>
          <t>Glenn Dale:</t>
        </r>
        <r>
          <rPr>
            <sz val="9"/>
            <color indexed="81"/>
            <rFont val="Tahoma"/>
            <family val="2"/>
          </rPr>
          <t xml:space="preserve">
Class entries:
Gypsum
Lime</t>
        </r>
      </text>
    </comment>
    <comment ref="C8" authorId="0" shapeId="0" xr:uid="{B0C19578-AB7D-4FCF-A536-DC410DC860E4}">
      <text>
        <r>
          <rPr>
            <b/>
            <sz val="9"/>
            <color indexed="81"/>
            <rFont val="Tahoma"/>
            <family val="2"/>
          </rPr>
          <t>Glenn Dale:</t>
        </r>
        <r>
          <rPr>
            <sz val="9"/>
            <color indexed="81"/>
            <rFont val="Tahoma"/>
            <family val="2"/>
          </rPr>
          <t xml:space="preserve">
Upper 50cm of Spoil</t>
        </r>
      </text>
    </comment>
    <comment ref="D8" authorId="0" shapeId="0" xr:uid="{3797C8B7-0069-4D42-BDA1-B9385DB60348}">
      <text>
        <r>
          <rPr>
            <b/>
            <sz val="9"/>
            <color indexed="81"/>
            <rFont val="Tahoma"/>
            <family val="2"/>
          </rPr>
          <t>Glenn Dale:</t>
        </r>
        <r>
          <rPr>
            <sz val="9"/>
            <color indexed="81"/>
            <rFont val="Tahoma"/>
            <family val="2"/>
          </rPr>
          <t xml:space="preserve">
Class entries:
Gypsum
Lime</t>
        </r>
      </text>
    </comment>
    <comment ref="C9" authorId="0" shapeId="0" xr:uid="{8E687166-F8DA-4622-B2BB-C178AA506FF0}">
      <text>
        <r>
          <rPr>
            <b/>
            <sz val="9"/>
            <color indexed="81"/>
            <rFont val="Tahoma"/>
            <family val="2"/>
          </rPr>
          <t>Glenn Dale:</t>
        </r>
        <r>
          <rPr>
            <sz val="9"/>
            <color indexed="81"/>
            <rFont val="Tahoma"/>
            <family val="2"/>
          </rPr>
          <t xml:space="preserve">
Spoil below 50cm depth</t>
        </r>
      </text>
    </comment>
    <comment ref="D9" authorId="0" shapeId="0" xr:uid="{9C7F42BA-1B8A-43FD-8976-0E0DB12611D0}">
      <text>
        <r>
          <rPr>
            <b/>
            <sz val="9"/>
            <color indexed="81"/>
            <rFont val="Tahoma"/>
            <family val="2"/>
          </rPr>
          <t>Glenn Dale:</t>
        </r>
        <r>
          <rPr>
            <sz val="9"/>
            <color indexed="81"/>
            <rFont val="Tahoma"/>
            <family val="2"/>
          </rPr>
          <t xml:space="preserve">
Class entries:
Gypsum
Lime</t>
        </r>
      </text>
    </comment>
    <comment ref="C11" authorId="0" shapeId="0" xr:uid="{E915D8BB-6D96-4EFF-B32D-6C906552F875}">
      <text>
        <r>
          <rPr>
            <b/>
            <sz val="9"/>
            <color indexed="81"/>
            <rFont val="Tahoma"/>
            <family val="2"/>
          </rPr>
          <t>Glenn Dale:</t>
        </r>
        <r>
          <rPr>
            <sz val="9"/>
            <color indexed="81"/>
            <rFont val="Tahoma"/>
            <family val="2"/>
          </rPr>
          <t xml:space="preserve">
Tospoil</t>
        </r>
      </text>
    </comment>
    <comment ref="D11" authorId="0" shapeId="0" xr:uid="{CF616D5F-C337-4A19-B02D-517C0BBA9604}">
      <text>
        <r>
          <rPr>
            <b/>
            <sz val="9"/>
            <color indexed="81"/>
            <rFont val="Tahoma"/>
            <family val="2"/>
          </rPr>
          <t>Glenn Dale:</t>
        </r>
        <r>
          <rPr>
            <sz val="9"/>
            <color indexed="81"/>
            <rFont val="Tahoma"/>
            <family val="2"/>
          </rPr>
          <t xml:space="preserve">
Determines the availability of the amendment based on surface area where smaller particles have greater
surface area/volume meaning that chance of solubility
is increased per unit volume.
Class entries:
Micronised
Powder
Granular</t>
        </r>
      </text>
    </comment>
    <comment ref="C12" authorId="0" shapeId="0" xr:uid="{F2F0EF5C-0C09-4EB9-BC37-02037F6FDF31}">
      <text>
        <r>
          <rPr>
            <b/>
            <sz val="9"/>
            <color indexed="81"/>
            <rFont val="Tahoma"/>
            <family val="2"/>
          </rPr>
          <t>Glenn Dale:</t>
        </r>
        <r>
          <rPr>
            <sz val="9"/>
            <color indexed="81"/>
            <rFont val="Tahoma"/>
            <family val="2"/>
          </rPr>
          <t xml:space="preserve">
Upper 50cm of Spoil</t>
        </r>
      </text>
    </comment>
    <comment ref="D12" authorId="0" shapeId="0" xr:uid="{D1AFA1FA-EDDC-46B5-84D7-07F2B0535A67}">
      <text>
        <r>
          <rPr>
            <b/>
            <sz val="9"/>
            <color indexed="81"/>
            <rFont val="Tahoma"/>
            <family val="2"/>
          </rPr>
          <t>Glenn Dale:</t>
        </r>
        <r>
          <rPr>
            <sz val="9"/>
            <color indexed="81"/>
            <rFont val="Tahoma"/>
            <family val="2"/>
          </rPr>
          <t xml:space="preserve">
Determines the availability of the amendment based on surface area where smaller particles have greater
surface area/volume meaning that chance of solubility
is increased per unit volume.
Class entries:
Micronised
Powder
Granular</t>
        </r>
      </text>
    </comment>
    <comment ref="C13" authorId="0" shapeId="0" xr:uid="{131FECBC-144C-4254-A945-A7AE386A0601}">
      <text>
        <r>
          <rPr>
            <b/>
            <sz val="9"/>
            <color indexed="81"/>
            <rFont val="Tahoma"/>
            <family val="2"/>
          </rPr>
          <t>Glenn Dale:</t>
        </r>
        <r>
          <rPr>
            <sz val="9"/>
            <color indexed="81"/>
            <rFont val="Tahoma"/>
            <family val="2"/>
          </rPr>
          <t xml:space="preserve">
Spoil below 50cm depth</t>
        </r>
      </text>
    </comment>
    <comment ref="D13" authorId="0" shapeId="0" xr:uid="{082B005C-6CB9-4999-AC1D-64EF33258740}">
      <text>
        <r>
          <rPr>
            <b/>
            <sz val="9"/>
            <color indexed="81"/>
            <rFont val="Tahoma"/>
            <family val="2"/>
          </rPr>
          <t>Glenn Dale:</t>
        </r>
        <r>
          <rPr>
            <sz val="9"/>
            <color indexed="81"/>
            <rFont val="Tahoma"/>
            <family val="2"/>
          </rPr>
          <t xml:space="preserve">
Determines the availability of the amendment based on surface area where smaller particles have greater
surface area/volume meaning that chance of solubility
is increased per unit volume.
Class entries:
Micronised
Powder
Granular</t>
        </r>
      </text>
    </comment>
    <comment ref="D15" authorId="0" shapeId="0" xr:uid="{6F186E59-061E-419F-9C6A-5AD3E26E7504}">
      <text>
        <r>
          <rPr>
            <b/>
            <sz val="9"/>
            <color indexed="81"/>
            <rFont val="Tahoma"/>
            <family val="2"/>
          </rPr>
          <t>Glenn Dale:</t>
        </r>
        <r>
          <rPr>
            <sz val="9"/>
            <color indexed="81"/>
            <rFont val="Tahoma"/>
            <family val="2"/>
          </rPr>
          <t xml:space="preserve">
Class entries:
Spread
Incorporated</t>
        </r>
      </text>
    </comment>
    <comment ref="D17" authorId="0" shapeId="0" xr:uid="{813F5B03-CECC-4ACA-B4FB-D07FA8D5A353}">
      <text>
        <r>
          <rPr>
            <b/>
            <sz val="9"/>
            <color indexed="81"/>
            <rFont val="Tahoma"/>
            <family val="2"/>
          </rPr>
          <t>Glenn Dale:</t>
        </r>
        <r>
          <rPr>
            <sz val="9"/>
            <color indexed="81"/>
            <rFont val="Tahoma"/>
            <family val="2"/>
          </rPr>
          <t xml:space="preserve">
Class entries:
Low 0-500mm
High 500-2000mm</t>
        </r>
      </text>
    </comment>
    <comment ref="D18" authorId="0" shapeId="0" xr:uid="{3D28D3D7-AD48-49F7-AD7D-34995E0A09F7}">
      <text>
        <r>
          <rPr>
            <b/>
            <sz val="9"/>
            <color indexed="81"/>
            <rFont val="Tahoma"/>
            <family val="2"/>
          </rPr>
          <t>Glenn Dale:</t>
        </r>
        <r>
          <rPr>
            <sz val="9"/>
            <color indexed="81"/>
            <rFont val="Tahoma"/>
            <family val="2"/>
          </rPr>
          <t xml:space="preserve">
Class entries:
Low 0-35m
Medium 35-100m
High 100m - 1000m</t>
        </r>
      </text>
    </comment>
    <comment ref="D19" authorId="0" shapeId="0" xr:uid="{F4F79B8D-8FAF-47CF-AAA2-7118B5D36B9E}">
      <text>
        <r>
          <rPr>
            <b/>
            <sz val="9"/>
            <color indexed="81"/>
            <rFont val="Tahoma"/>
            <family val="2"/>
          </rPr>
          <t>Glenn Dale:</t>
        </r>
        <r>
          <rPr>
            <sz val="9"/>
            <color indexed="81"/>
            <rFont val="Tahoma"/>
            <family val="2"/>
          </rPr>
          <t xml:space="preserve">
Class entries:
Permanent - maintained
Permanent - not maintained
Temporary
Not constructed</t>
        </r>
      </text>
    </comment>
    <comment ref="D20" authorId="0" shapeId="0" xr:uid="{4C05490E-4A39-43FD-ACF0-C687D29F73DE}">
      <text>
        <r>
          <rPr>
            <b/>
            <sz val="9"/>
            <color indexed="81"/>
            <rFont val="Tahoma"/>
            <family val="2"/>
          </rPr>
          <t>Glenn Dale:</t>
        </r>
        <r>
          <rPr>
            <sz val="9"/>
            <color indexed="81"/>
            <rFont val="Tahoma"/>
            <family val="2"/>
          </rPr>
          <t xml:space="preserve">
Class entries:
Yes
No</t>
        </r>
      </text>
    </comment>
    <comment ref="D22" authorId="0" shapeId="0" xr:uid="{6C45BE51-44AE-4AA3-A6EF-8A3B4F6A3F98}">
      <text>
        <r>
          <rPr>
            <b/>
            <sz val="9"/>
            <color indexed="81"/>
            <rFont val="Tahoma"/>
            <family val="2"/>
          </rPr>
          <t>Glenn Dale:</t>
        </r>
        <r>
          <rPr>
            <sz val="9"/>
            <color indexed="81"/>
            <rFont val="Tahoma"/>
            <family val="2"/>
          </rPr>
          <t xml:space="preserve">
Class entries:
Very Low  0 - 9%) (&lt;1 in 11) (0-5.1o)
Low 9 to 15% (1 in 11 to 1 in 6.6) (5.1-8.5o)
Medium 5 to 30% (1 in 6.6 to 1 in 3.3) (8.5o-16.7o)
High 0 to 45% (1 in 3.3 to 1 in 2.2) ) (16..7o-24.2o)
</t>
        </r>
      </text>
    </comment>
    <comment ref="D23" authorId="0" shapeId="0" xr:uid="{22F9BD1A-3F3B-4FC8-8802-683BDFB00A29}">
      <text>
        <r>
          <rPr>
            <b/>
            <sz val="9"/>
            <color indexed="81"/>
            <rFont val="Tahoma"/>
            <family val="2"/>
          </rPr>
          <t>Glenn Dale:</t>
        </r>
        <r>
          <rPr>
            <sz val="9"/>
            <color indexed="81"/>
            <rFont val="Tahoma"/>
            <family val="2"/>
          </rPr>
          <t xml:space="preserve">
Class entries:
Short 0-100m
Medium 100-500m
Long 500-1000m</t>
        </r>
      </text>
    </comment>
    <comment ref="D24" authorId="0" shapeId="0" xr:uid="{E8B40CC1-1A6C-4F22-A3A9-B7DEDBD29777}">
      <text>
        <r>
          <rPr>
            <b/>
            <sz val="9"/>
            <color indexed="81"/>
            <rFont val="Tahoma"/>
            <family val="2"/>
          </rPr>
          <t>Glenn Dale:</t>
        </r>
        <r>
          <rPr>
            <sz val="9"/>
            <color indexed="81"/>
            <rFont val="Tahoma"/>
            <family val="2"/>
          </rPr>
          <t xml:space="preserve">
Class entires:
Linear
Concave
Convex
Complex geomorphic</t>
        </r>
      </text>
    </comment>
    <comment ref="D25" authorId="0" shapeId="0" xr:uid="{A60637A3-8971-45FE-B260-BFF51C8FEE58}">
      <text>
        <r>
          <rPr>
            <b/>
            <sz val="9"/>
            <color indexed="81"/>
            <rFont val="Tahoma"/>
            <family val="2"/>
          </rPr>
          <t>Glenn Dale:</t>
        </r>
        <r>
          <rPr>
            <sz val="9"/>
            <color indexed="81"/>
            <rFont val="Tahoma"/>
            <family val="2"/>
          </rPr>
          <t xml:space="preserve">
Class entries:
Flat linear slope - e.g. flat slope face
Converging - e.g. a two slopes converging 
Diverging - e.g. rounded end of dump
</t>
        </r>
      </text>
    </comment>
    <comment ref="B26" authorId="0" shapeId="0" xr:uid="{8CF3706E-4807-4F5F-998F-67D2AB565E61}">
      <text>
        <r>
          <rPr>
            <b/>
            <sz val="9"/>
            <color indexed="81"/>
            <rFont val="Tahoma"/>
            <family val="2"/>
          </rPr>
          <t>Glenn Dale:</t>
        </r>
        <r>
          <rPr>
            <sz val="9"/>
            <color indexed="81"/>
            <rFont val="Tahoma"/>
            <family val="2"/>
          </rPr>
          <t xml:space="preserve">
Drain Type</t>
        </r>
      </text>
    </comment>
    <comment ref="D26" authorId="0" shapeId="0" xr:uid="{5CF687D1-7EAD-4FC5-A4C1-EC844D4411C5}">
      <text>
        <r>
          <rPr>
            <b/>
            <sz val="9"/>
            <color indexed="81"/>
            <rFont val="Tahoma"/>
            <family val="2"/>
          </rPr>
          <t>Glenn Dale:</t>
        </r>
        <r>
          <rPr>
            <sz val="9"/>
            <color indexed="81"/>
            <rFont val="Tahoma"/>
            <family val="2"/>
          </rPr>
          <t xml:space="preserve">
Class entries:
No drainage
Grassed drains
Rock drains</t>
        </r>
      </text>
    </comment>
    <comment ref="D28" authorId="0" shapeId="0" xr:uid="{AE5B50A4-8AE5-4D14-9392-E671367B0D5B}">
      <text>
        <r>
          <rPr>
            <b/>
            <sz val="9"/>
            <color indexed="81"/>
            <rFont val="Tahoma"/>
            <family val="2"/>
          </rPr>
          <t>Glenn Dale:</t>
        </r>
        <r>
          <rPr>
            <sz val="9"/>
            <color indexed="81"/>
            <rFont val="Tahoma"/>
            <family val="2"/>
          </rPr>
          <t xml:space="preserve">
Class entries:
None: 0 (No ripping)
Shallow: 0-50cm deep
Deep: 50-200cm deep</t>
        </r>
      </text>
    </comment>
    <comment ref="D29" authorId="0" shapeId="0" xr:uid="{CB5F325E-D2E5-4748-9870-AE8EE0982DE5}">
      <text>
        <r>
          <rPr>
            <b/>
            <sz val="9"/>
            <color indexed="81"/>
            <rFont val="Tahoma"/>
            <family val="2"/>
          </rPr>
          <t>Glenn Dale:</t>
        </r>
        <r>
          <rPr>
            <sz val="9"/>
            <color indexed="81"/>
            <rFont val="Tahoma"/>
            <family val="2"/>
          </rPr>
          <t xml:space="preserve">
Principally concerned with efffect of rip direction on ponding leading to tunnelliing.
Class entries:
Not ripped (lowest risk of tunelling
Contour &lt;1% off contour (highest risk of tunelling)
Grade ripped downslope &gt;1% (medium risk of tunelling)</t>
        </r>
      </text>
    </comment>
    <comment ref="D30" authorId="0" shapeId="0" xr:uid="{D1507ABA-5F17-4F2B-A53D-B720BDC17239}">
      <text>
        <r>
          <rPr>
            <b/>
            <sz val="9"/>
            <color indexed="81"/>
            <rFont val="Tahoma"/>
            <family val="2"/>
          </rPr>
          <t>Glenn Dale:</t>
        </r>
        <r>
          <rPr>
            <sz val="9"/>
            <color indexed="81"/>
            <rFont val="Tahoma"/>
            <family val="2"/>
          </rPr>
          <t xml:space="preserve">
Principally concerned with creation of voids due to ripping in very dry conditions leading to voids resulting in tunelling
Class entries:
Dry - Issues with voids if ripped dry
Moist - Ideal conditions for ripping (ie, not too moist)</t>
        </r>
      </text>
    </comment>
    <comment ref="D32" authorId="0" shapeId="0" xr:uid="{6DC6F3E3-A156-42AE-AFF6-0E1B08734C33}">
      <text>
        <r>
          <rPr>
            <b/>
            <sz val="9"/>
            <color indexed="81"/>
            <rFont val="Tahoma"/>
            <family val="2"/>
          </rPr>
          <t>Glenn Dale:</t>
        </r>
        <r>
          <rPr>
            <sz val="9"/>
            <color indexed="81"/>
            <rFont val="Tahoma"/>
            <family val="2"/>
          </rPr>
          <t xml:space="preserve">
Class entries:
Yes
No</t>
        </r>
      </text>
    </comment>
    <comment ref="D33" authorId="0" shapeId="0" xr:uid="{E6AB0D94-9925-4DFB-A848-4C85200D5EC7}">
      <text>
        <r>
          <rPr>
            <b/>
            <sz val="9"/>
            <color indexed="81"/>
            <rFont val="Tahoma"/>
            <family val="2"/>
          </rPr>
          <t>Glenn Dale:</t>
        </r>
        <r>
          <rPr>
            <sz val="9"/>
            <color indexed="81"/>
            <rFont val="Tahoma"/>
            <family val="2"/>
          </rPr>
          <t xml:space="preserve">
Class entries:
0 (No armouring)
0-50 cm
50-100 cm
100 -250cm
</t>
        </r>
      </text>
    </comment>
    <comment ref="D34" authorId="0" shapeId="0" xr:uid="{00BC1F06-CBEE-4BA2-B5F6-210E94A8EA3F}">
      <text>
        <r>
          <rPr>
            <b/>
            <sz val="9"/>
            <color indexed="81"/>
            <rFont val="Tahoma"/>
            <family val="2"/>
          </rPr>
          <t>Glenn Dale:</t>
        </r>
        <r>
          <rPr>
            <sz val="9"/>
            <color indexed="81"/>
            <rFont val="Tahoma"/>
            <family val="2"/>
          </rPr>
          <t xml:space="preserve">
Calcualted from: Organic mulch; Surface armouring quantity; Mixing topsoil + rockmulch; Rip depth
Class entries:
Smooth 0-10cm
Coarse 10-30cm
Blocky 30-50cm</t>
        </r>
      </text>
    </comment>
    <comment ref="D36" authorId="0" shapeId="0" xr:uid="{1B208B16-937A-4B1B-84B6-DC84CD47345C}">
      <text>
        <r>
          <rPr>
            <b/>
            <sz val="9"/>
            <color indexed="81"/>
            <rFont val="Tahoma"/>
            <family val="2"/>
          </rPr>
          <t>Glenn Dale:</t>
        </r>
        <r>
          <rPr>
            <sz val="9"/>
            <color indexed="81"/>
            <rFont val="Tahoma"/>
            <family val="2"/>
          </rPr>
          <t xml:space="preserve">
Class entries:
Grazing
Native vegetation</t>
        </r>
      </text>
    </comment>
    <comment ref="D37" authorId="0" shapeId="0" xr:uid="{97D469D6-2076-41B5-94FD-BAB9B3B62C51}">
      <text>
        <r>
          <rPr>
            <b/>
            <sz val="9"/>
            <color indexed="81"/>
            <rFont val="Tahoma"/>
            <family val="2"/>
          </rPr>
          <t>Glenn Dale:</t>
        </r>
        <r>
          <rPr>
            <sz val="9"/>
            <color indexed="81"/>
            <rFont val="Tahoma"/>
            <family val="2"/>
          </rPr>
          <t xml:space="preserve">
Class entries:
None
Native Woodland spp
Mixed Woodland spp Covercrop
Perennial Pasture spp
Mixed Pasture covercrop spp</t>
        </r>
      </text>
    </comment>
    <comment ref="D38" authorId="0" shapeId="0" xr:uid="{EB4A373C-671B-4620-BF9B-2C1301DB9404}">
      <text>
        <r>
          <rPr>
            <b/>
            <sz val="9"/>
            <color indexed="81"/>
            <rFont val="Tahoma"/>
            <family val="2"/>
          </rPr>
          <t>Glenn Dale:</t>
        </r>
        <r>
          <rPr>
            <sz val="9"/>
            <color indexed="81"/>
            <rFont val="Tahoma"/>
            <family val="2"/>
          </rPr>
          <t xml:space="preserve">
Class entries:
Yes - If all deficiencies addressed
No - If some deficiencies not addressed</t>
        </r>
      </text>
    </comment>
    <comment ref="D39" authorId="0" shapeId="0" xr:uid="{ADC68CA5-8507-42BC-8C6D-29B3E0D2717F}">
      <text>
        <r>
          <rPr>
            <b/>
            <sz val="9"/>
            <color indexed="81"/>
            <rFont val="Tahoma"/>
            <family val="2"/>
          </rPr>
          <t>Glenn Dale:</t>
        </r>
        <r>
          <rPr>
            <sz val="9"/>
            <color indexed="81"/>
            <rFont val="Tahoma"/>
            <family val="2"/>
          </rPr>
          <t xml:space="preserve">
Class entries:
Nil
Thin 0-5cm (sufficnet to increase Soil Organic carbon to between 0.6 to 1.0% 
Thick 5-10cm (sufficnet to increase Soil Organic carbon to between &gt;1.0%</t>
        </r>
      </text>
    </comment>
    <comment ref="D40" authorId="0" shapeId="0" xr:uid="{46E2A3FD-C9B2-4EF7-856A-DE949F550334}">
      <text>
        <r>
          <rPr>
            <b/>
            <sz val="9"/>
            <color indexed="81"/>
            <rFont val="Tahoma"/>
            <family val="2"/>
          </rPr>
          <t>Glenn Dale:</t>
        </r>
        <r>
          <rPr>
            <sz val="9"/>
            <color indexed="81"/>
            <rFont val="Tahoma"/>
            <family val="2"/>
          </rPr>
          <t xml:space="preserve">
Class entries:
Yes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C3" authorId="0" shapeId="0" xr:uid="{01346131-6E2F-4547-ACA8-E4009B6F3D9B}">
      <text>
        <r>
          <rPr>
            <b/>
            <sz val="9"/>
            <color indexed="81"/>
            <rFont val="Tahoma"/>
            <family val="2"/>
          </rPr>
          <t>Glenn Dale:</t>
        </r>
        <r>
          <rPr>
            <sz val="9"/>
            <color indexed="81"/>
            <rFont val="Tahoma"/>
            <family val="2"/>
          </rPr>
          <t xml:space="preserve">
Topsoil</t>
        </r>
      </text>
    </comment>
    <comment ref="D3" authorId="0" shapeId="0" xr:uid="{97CEF57A-F233-42FF-BE61-0C349CE5EB60}">
      <text>
        <r>
          <rPr>
            <b/>
            <sz val="9"/>
            <color indexed="81"/>
            <rFont val="Tahoma"/>
            <family val="2"/>
          </rPr>
          <t>Glenn Dale:</t>
        </r>
        <r>
          <rPr>
            <sz val="9"/>
            <color indexed="81"/>
            <rFont val="Tahoma"/>
            <family val="2"/>
          </rPr>
          <t xml:space="preserve">
Acid 2 to 6
Neutral 6 to 7.3
Mod Alkaline 7.3 to 8.4
Alkaline 8.4 to 14
</t>
        </r>
      </text>
    </comment>
    <comment ref="C4" authorId="0" shapeId="0" xr:uid="{F22F4811-38DD-4B2F-869C-7C20894D431C}">
      <text>
        <r>
          <rPr>
            <b/>
            <sz val="9"/>
            <color indexed="81"/>
            <rFont val="Tahoma"/>
            <family val="2"/>
          </rPr>
          <t>Glenn Dale:</t>
        </r>
        <r>
          <rPr>
            <sz val="9"/>
            <color indexed="81"/>
            <rFont val="Tahoma"/>
            <family val="2"/>
          </rPr>
          <t xml:space="preserve">
Upper 50cm of Spoil</t>
        </r>
      </text>
    </comment>
    <comment ref="D4" authorId="0" shapeId="0" xr:uid="{91C40565-B636-4C6D-94BD-B5F7EAC29532}">
      <text>
        <r>
          <rPr>
            <b/>
            <sz val="9"/>
            <color indexed="81"/>
            <rFont val="Tahoma"/>
            <family val="2"/>
          </rPr>
          <t>Glenn Dale:</t>
        </r>
        <r>
          <rPr>
            <sz val="9"/>
            <color indexed="81"/>
            <rFont val="Tahoma"/>
            <family val="2"/>
          </rPr>
          <t xml:space="preserve">
Acid 2 to 6
Neutral 6 to 7.3
Mod Alkaline 7.3 to 8.4
Alkaline 8.4 to 14
</t>
        </r>
      </text>
    </comment>
    <comment ref="C5" authorId="0" shapeId="0" xr:uid="{8140BA97-BC3C-4AE1-962F-F7537BD3F2EB}">
      <text>
        <r>
          <rPr>
            <b/>
            <sz val="9"/>
            <color indexed="81"/>
            <rFont val="Tahoma"/>
            <family val="2"/>
          </rPr>
          <t>Glenn Dale:</t>
        </r>
        <r>
          <rPr>
            <sz val="9"/>
            <color indexed="81"/>
            <rFont val="Tahoma"/>
            <family val="2"/>
          </rPr>
          <t xml:space="preserve">
Spoil below 50cm depth</t>
        </r>
      </text>
    </comment>
    <comment ref="D5" authorId="0" shapeId="0" xr:uid="{4424FCB7-38C9-4D3D-923F-D4832857000E}">
      <text>
        <r>
          <rPr>
            <b/>
            <sz val="9"/>
            <color indexed="81"/>
            <rFont val="Tahoma"/>
            <family val="2"/>
          </rPr>
          <t>Glenn Dale:</t>
        </r>
        <r>
          <rPr>
            <sz val="9"/>
            <color indexed="81"/>
            <rFont val="Tahoma"/>
            <family val="2"/>
          </rPr>
          <t xml:space="preserve">
Acid 2 to 6
Neutral 6 to 7.3
Mod Alkaline 7.3 to 8.4
Alkaline 8.4 to 14
</t>
        </r>
      </text>
    </comment>
    <comment ref="C7" authorId="0" shapeId="0" xr:uid="{D67F2F4F-C9B9-4C34-BA06-B5B7498BD825}">
      <text>
        <r>
          <rPr>
            <b/>
            <sz val="9"/>
            <color indexed="81"/>
            <rFont val="Tahoma"/>
            <family val="2"/>
          </rPr>
          <t>Glenn Dale:</t>
        </r>
        <r>
          <rPr>
            <sz val="9"/>
            <color indexed="81"/>
            <rFont val="Tahoma"/>
            <family val="2"/>
          </rPr>
          <t xml:space="preserve">
Topsoil</t>
        </r>
      </text>
    </comment>
    <comment ref="D7" authorId="0" shapeId="0" xr:uid="{9FF12D36-E9A7-4ED9-99F3-953A601360BA}">
      <text>
        <r>
          <rPr>
            <b/>
            <sz val="9"/>
            <color indexed="81"/>
            <rFont val="Tahoma"/>
            <family val="2"/>
          </rPr>
          <t>Glenn Dale:</t>
        </r>
        <r>
          <rPr>
            <sz val="9"/>
            <color indexed="81"/>
            <rFont val="Tahoma"/>
            <family val="2"/>
          </rPr>
          <t xml:space="preserve">
Very Low 0 to 0.5 dS/m
Low 0.5 to 1 dS/m
Mid 1 to 4 dS/m
High 4 to 8 dS/m
Very High 8 to 12 dS/m</t>
        </r>
      </text>
    </comment>
    <comment ref="C8" authorId="0" shapeId="0" xr:uid="{03FABE9A-B83E-47E7-81AE-28CA3F6A456C}">
      <text>
        <r>
          <rPr>
            <b/>
            <sz val="9"/>
            <color indexed="81"/>
            <rFont val="Tahoma"/>
            <family val="2"/>
          </rPr>
          <t>Glenn Dale:</t>
        </r>
        <r>
          <rPr>
            <sz val="9"/>
            <color indexed="81"/>
            <rFont val="Tahoma"/>
            <family val="2"/>
          </rPr>
          <t xml:space="preserve">
Upper 50cm of Spoil</t>
        </r>
      </text>
    </comment>
    <comment ref="D8" authorId="0" shapeId="0" xr:uid="{1460F292-CB6F-4D34-9838-6A3EE82AD2E0}">
      <text>
        <r>
          <rPr>
            <b/>
            <sz val="9"/>
            <color indexed="81"/>
            <rFont val="Tahoma"/>
            <family val="2"/>
          </rPr>
          <t>Glenn Dale:</t>
        </r>
        <r>
          <rPr>
            <sz val="9"/>
            <color indexed="81"/>
            <rFont val="Tahoma"/>
            <family val="2"/>
          </rPr>
          <t xml:space="preserve">
Very Low 0 to 0.5 dS/m
Low 0.5 to 1 dS/m
Mid 1 to 4 dS/m
High 4 to 8 dS/m
Very High 8 to 12 dS/m</t>
        </r>
      </text>
    </comment>
    <comment ref="C9" authorId="0" shapeId="0" xr:uid="{DD7BC653-6199-46F5-842F-9FDBB037CE61}">
      <text>
        <r>
          <rPr>
            <b/>
            <sz val="9"/>
            <color indexed="81"/>
            <rFont val="Tahoma"/>
            <family val="2"/>
          </rPr>
          <t>Glenn Dale:</t>
        </r>
        <r>
          <rPr>
            <sz val="9"/>
            <color indexed="81"/>
            <rFont val="Tahoma"/>
            <family val="2"/>
          </rPr>
          <t xml:space="preserve">
Spoil below 50cm depth</t>
        </r>
      </text>
    </comment>
    <comment ref="D9" authorId="0" shapeId="0" xr:uid="{099466DD-FD4A-4F3F-858C-0432081A16E3}">
      <text>
        <r>
          <rPr>
            <b/>
            <sz val="9"/>
            <color indexed="81"/>
            <rFont val="Tahoma"/>
            <family val="2"/>
          </rPr>
          <t>Glenn Dale:</t>
        </r>
        <r>
          <rPr>
            <sz val="9"/>
            <color indexed="81"/>
            <rFont val="Tahoma"/>
            <family val="2"/>
          </rPr>
          <t xml:space="preserve">
Very Low 0 to 0.5 dS/m
Low 0.5 to 1 dS/m
Mid 1 to 4 dS/m
High 4 to 8 dS/m
Very High 8 to 12 dS/m</t>
        </r>
      </text>
    </comment>
    <comment ref="C11" authorId="0" shapeId="0" xr:uid="{C2F11B33-F110-47E7-A8AE-D635C700D14B}">
      <text>
        <r>
          <rPr>
            <b/>
            <sz val="9"/>
            <color indexed="81"/>
            <rFont val="Tahoma"/>
            <family val="2"/>
          </rPr>
          <t>Glenn Dale:</t>
        </r>
        <r>
          <rPr>
            <sz val="9"/>
            <color indexed="81"/>
            <rFont val="Tahoma"/>
            <family val="2"/>
          </rPr>
          <t xml:space="preserve">
Topsoil</t>
        </r>
      </text>
    </comment>
    <comment ref="D11" authorId="0" shapeId="0" xr:uid="{6901FCFC-1CC6-4053-8E0A-9CF941A6E74D}">
      <text>
        <r>
          <rPr>
            <b/>
            <sz val="9"/>
            <color indexed="81"/>
            <rFont val="Tahoma"/>
            <family val="2"/>
          </rPr>
          <t>Glenn Dale:</t>
        </r>
        <r>
          <rPr>
            <sz val="9"/>
            <color indexed="81"/>
            <rFont val="Tahoma"/>
            <family val="2"/>
          </rPr>
          <t xml:space="preserve">
VeryLow 0 to 0.1 meq/100g
Low 0.1 to 0.3 meq/100g
Moderate 0.3 to 0.7 meq/100g
High 0.7 to 2 meq/100g
VeryHigh 2 to 5 meq/100g</t>
        </r>
      </text>
    </comment>
    <comment ref="C12" authorId="0" shapeId="0" xr:uid="{99BDE8C1-FC7A-42BD-BA89-612849270172}">
      <text>
        <r>
          <rPr>
            <b/>
            <sz val="9"/>
            <color indexed="81"/>
            <rFont val="Tahoma"/>
            <family val="2"/>
          </rPr>
          <t>Glenn Dale:</t>
        </r>
        <r>
          <rPr>
            <sz val="9"/>
            <color indexed="81"/>
            <rFont val="Tahoma"/>
            <family val="2"/>
          </rPr>
          <t xml:space="preserve">
Upper 50cm of Spoil</t>
        </r>
      </text>
    </comment>
    <comment ref="D12" authorId="0" shapeId="0" xr:uid="{2F65B361-E785-4AD9-8B2F-3466B0C77AB4}">
      <text>
        <r>
          <rPr>
            <b/>
            <sz val="9"/>
            <color indexed="81"/>
            <rFont val="Tahoma"/>
            <family val="2"/>
          </rPr>
          <t>Glenn Dale:</t>
        </r>
        <r>
          <rPr>
            <sz val="9"/>
            <color indexed="81"/>
            <rFont val="Tahoma"/>
            <family val="2"/>
          </rPr>
          <t xml:space="preserve">
VeryLow 0 to 0.1 meq/100g
Low 0.1 to 0.3 meq/100g
Moderate 0.3 to 0.7 meq/100g
High 0.7 to 2 meq/100g
VeryHigh 2 to 5 meq/100g</t>
        </r>
      </text>
    </comment>
    <comment ref="C13" authorId="0" shapeId="0" xr:uid="{4701FBFF-18F8-4C34-86DE-428E061FA493}">
      <text>
        <r>
          <rPr>
            <b/>
            <sz val="9"/>
            <color indexed="81"/>
            <rFont val="Tahoma"/>
            <family val="2"/>
          </rPr>
          <t>Glenn Dale:</t>
        </r>
        <r>
          <rPr>
            <sz val="9"/>
            <color indexed="81"/>
            <rFont val="Tahoma"/>
            <family val="2"/>
          </rPr>
          <t xml:space="preserve">
Spoil below 50cm depth</t>
        </r>
      </text>
    </comment>
    <comment ref="D13" authorId="0" shapeId="0" xr:uid="{D9D939FC-0735-4E8D-AF90-8815C34A11CF}">
      <text>
        <r>
          <rPr>
            <b/>
            <sz val="9"/>
            <color indexed="81"/>
            <rFont val="Tahoma"/>
            <family val="2"/>
          </rPr>
          <t>Glenn Dale:</t>
        </r>
        <r>
          <rPr>
            <sz val="9"/>
            <color indexed="81"/>
            <rFont val="Tahoma"/>
            <family val="2"/>
          </rPr>
          <t xml:space="preserve">
VeryLow 0 to 0.1 meq/100g
Low 0.1 to 0.3 meq/100g
Moderate 0.3 to 0.7 meq/100g
High 0.7 to 2 meq/100g
VeryHigh 2 to 5 meq/100g</t>
        </r>
      </text>
    </comment>
    <comment ref="C15" authorId="0" shapeId="0" xr:uid="{4CF36B74-03AB-4289-A043-84ED3B5736B4}">
      <text>
        <r>
          <rPr>
            <b/>
            <sz val="9"/>
            <color indexed="81"/>
            <rFont val="Tahoma"/>
            <family val="2"/>
          </rPr>
          <t>Glenn Dale:</t>
        </r>
        <r>
          <rPr>
            <sz val="9"/>
            <color indexed="81"/>
            <rFont val="Tahoma"/>
            <family val="2"/>
          </rPr>
          <t xml:space="preserve">
Topsoil</t>
        </r>
      </text>
    </comment>
    <comment ref="D15" authorId="0" shapeId="0" xr:uid="{6E90B72B-A1FE-4C00-A439-304A62099D44}">
      <text>
        <r>
          <rPr>
            <b/>
            <sz val="9"/>
            <color indexed="81"/>
            <rFont val="Tahoma"/>
            <family val="2"/>
          </rPr>
          <t>Glenn Dale:</t>
        </r>
        <r>
          <rPr>
            <sz val="9"/>
            <color indexed="81"/>
            <rFont val="Tahoma"/>
            <family val="2"/>
          </rPr>
          <t xml:space="preserve">
Very Low 0 to 0.5 meq/100g
Low 0.5 to 1 meq/100g
Mid 1 to 4 meq/100g
High 4 to 8 meq/100g
Very High 8 to 12 meq/100g</t>
        </r>
      </text>
    </comment>
    <comment ref="C16" authorId="0" shapeId="0" xr:uid="{BBBA63A7-6370-479D-8799-B13C2AE3F556}">
      <text>
        <r>
          <rPr>
            <b/>
            <sz val="9"/>
            <color indexed="81"/>
            <rFont val="Tahoma"/>
            <family val="2"/>
          </rPr>
          <t>Glenn Dale:</t>
        </r>
        <r>
          <rPr>
            <sz val="9"/>
            <color indexed="81"/>
            <rFont val="Tahoma"/>
            <family val="2"/>
          </rPr>
          <t xml:space="preserve">
Upper 50cm of Spoil</t>
        </r>
      </text>
    </comment>
    <comment ref="D16" authorId="0" shapeId="0" xr:uid="{27577518-70DA-469A-91DA-542708888534}">
      <text>
        <r>
          <rPr>
            <b/>
            <sz val="9"/>
            <color indexed="81"/>
            <rFont val="Tahoma"/>
            <family val="2"/>
          </rPr>
          <t>Glenn Dale:</t>
        </r>
        <r>
          <rPr>
            <sz val="9"/>
            <color indexed="81"/>
            <rFont val="Tahoma"/>
            <family val="2"/>
          </rPr>
          <t xml:space="preserve">
Very Low 0 to 0.5 meq/100g
Low 0.5 to 1 meq/100g
Mid 1 to 4 meq/100g
High 4 to 8 meq/100g
Very High 8 to 12 meq/100g</t>
        </r>
      </text>
    </comment>
    <comment ref="C17" authorId="0" shapeId="0" xr:uid="{C47CAEC2-5DA0-4BFA-9FC9-A18FA71F42BC}">
      <text>
        <r>
          <rPr>
            <b/>
            <sz val="9"/>
            <color indexed="81"/>
            <rFont val="Tahoma"/>
            <family val="2"/>
          </rPr>
          <t>Glenn Dale:</t>
        </r>
        <r>
          <rPr>
            <sz val="9"/>
            <color indexed="81"/>
            <rFont val="Tahoma"/>
            <family val="2"/>
          </rPr>
          <t xml:space="preserve">
Spoil below 50cm depth</t>
        </r>
      </text>
    </comment>
    <comment ref="D17" authorId="0" shapeId="0" xr:uid="{9DA7AED2-5743-42B1-A685-CB62CD027ADE}">
      <text>
        <r>
          <rPr>
            <b/>
            <sz val="9"/>
            <color indexed="81"/>
            <rFont val="Tahoma"/>
            <family val="2"/>
          </rPr>
          <t>Glenn Dale:</t>
        </r>
        <r>
          <rPr>
            <sz val="9"/>
            <color indexed="81"/>
            <rFont val="Tahoma"/>
            <family val="2"/>
          </rPr>
          <t xml:space="preserve">
Very Low 0 to 0.5 meq/100g
Low 0.5 to 1 meq/100g
Mid 1 to 4 meq/100g
High 4 to 8 meq/100g
Very High 8 to 12 meq/100g</t>
        </r>
      </text>
    </comment>
    <comment ref="C19" authorId="0" shapeId="0" xr:uid="{13B0FD60-ECCD-4828-ABFF-6B0D6F6934BF}">
      <text>
        <r>
          <rPr>
            <b/>
            <sz val="9"/>
            <color indexed="81"/>
            <rFont val="Tahoma"/>
            <family val="2"/>
          </rPr>
          <t>Glenn Dale:</t>
        </r>
        <r>
          <rPr>
            <sz val="9"/>
            <color indexed="81"/>
            <rFont val="Tahoma"/>
            <family val="2"/>
          </rPr>
          <t xml:space="preserve">
Topsoil</t>
        </r>
      </text>
    </comment>
    <comment ref="D19" authorId="0" shapeId="0" xr:uid="{9BDB2EB7-3F40-4FC5-82DD-8AF9341FF6E8}">
      <text>
        <r>
          <rPr>
            <b/>
            <sz val="9"/>
            <color indexed="81"/>
            <rFont val="Tahoma"/>
            <family val="2"/>
          </rPr>
          <t>Glenn Dale:</t>
        </r>
        <r>
          <rPr>
            <sz val="9"/>
            <color indexed="81"/>
            <rFont val="Tahoma"/>
            <family val="2"/>
          </rPr>
          <t xml:space="preserve">
Low ESP = 0-6%
Moderate ESP = 6-15%
High ESP = 15-30%
Very high ESP =30-50%</t>
        </r>
      </text>
    </comment>
    <comment ref="C20" authorId="0" shapeId="0" xr:uid="{4CBF828A-12DE-454D-8BB6-1F3844766FDE}">
      <text>
        <r>
          <rPr>
            <b/>
            <sz val="9"/>
            <color indexed="81"/>
            <rFont val="Tahoma"/>
            <family val="2"/>
          </rPr>
          <t>Glenn Dale:</t>
        </r>
        <r>
          <rPr>
            <sz val="9"/>
            <color indexed="81"/>
            <rFont val="Tahoma"/>
            <family val="2"/>
          </rPr>
          <t xml:space="preserve">
Upper 50cm of Spoil</t>
        </r>
      </text>
    </comment>
    <comment ref="D20" authorId="0" shapeId="0" xr:uid="{F28ABBB3-1C75-4C2F-BB06-5C0FDA0D62EE}">
      <text>
        <r>
          <rPr>
            <b/>
            <sz val="9"/>
            <color indexed="81"/>
            <rFont val="Tahoma"/>
            <family val="2"/>
          </rPr>
          <t>Glenn Dale:</t>
        </r>
        <r>
          <rPr>
            <sz val="9"/>
            <color indexed="81"/>
            <rFont val="Tahoma"/>
            <family val="2"/>
          </rPr>
          <t xml:space="preserve">
Low ESP = 0-6%
Moderate ESP = 6-15%
High ESP = 15-30%
Very high ESP =30-50%</t>
        </r>
      </text>
    </comment>
    <comment ref="C21" authorId="0" shapeId="0" xr:uid="{A4B238AE-6564-490A-902F-2BB962167AC6}">
      <text>
        <r>
          <rPr>
            <b/>
            <sz val="9"/>
            <color indexed="81"/>
            <rFont val="Tahoma"/>
            <family val="2"/>
          </rPr>
          <t>Glenn Dale:</t>
        </r>
        <r>
          <rPr>
            <sz val="9"/>
            <color indexed="81"/>
            <rFont val="Tahoma"/>
            <family val="2"/>
          </rPr>
          <t xml:space="preserve">
Spoil below 50cm depth</t>
        </r>
      </text>
    </comment>
    <comment ref="D21" authorId="0" shapeId="0" xr:uid="{9A9163C6-59BF-4C3B-AC03-83CB9A3E2ABB}">
      <text>
        <r>
          <rPr>
            <b/>
            <sz val="9"/>
            <color indexed="81"/>
            <rFont val="Tahoma"/>
            <family val="2"/>
          </rPr>
          <t>Glenn Dale:</t>
        </r>
        <r>
          <rPr>
            <sz val="9"/>
            <color indexed="81"/>
            <rFont val="Tahoma"/>
            <family val="2"/>
          </rPr>
          <t xml:space="preserve">
Low ESP = 0-6%
Moderate ESP = 6-15%
High ESP = 15-30%
Very high ESP =30-50%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C3" authorId="0" shapeId="0" xr:uid="{93F1C7F2-0CA4-45EE-96E4-60CFC30F8BE1}">
      <text>
        <r>
          <rPr>
            <b/>
            <sz val="9"/>
            <color indexed="81"/>
            <rFont val="Tahoma"/>
            <family val="2"/>
          </rPr>
          <t>Glenn Dale:</t>
        </r>
        <r>
          <rPr>
            <sz val="9"/>
            <color indexed="81"/>
            <rFont val="Tahoma"/>
            <family val="2"/>
          </rPr>
          <t xml:space="preserve">
Topsoil</t>
        </r>
      </text>
    </comment>
    <comment ref="D3" authorId="0" shapeId="0" xr:uid="{E3D6B95D-A233-4B3C-94BC-8DD3FA4F909F}">
      <text>
        <r>
          <rPr>
            <b/>
            <sz val="9"/>
            <color indexed="81"/>
            <rFont val="Tahoma"/>
            <family val="2"/>
          </rPr>
          <t>Glenn Dale:</t>
        </r>
        <r>
          <rPr>
            <sz val="9"/>
            <color indexed="81"/>
            <rFont val="Tahoma"/>
            <family val="2"/>
          </rPr>
          <t xml:space="preserve">
Low 0 - 18
Mid 18 - 35
High 35 - 60
VeryHigh 60 - 100</t>
        </r>
      </text>
    </comment>
    <comment ref="C4" authorId="0" shapeId="0" xr:uid="{CAEE3B63-5D09-4EB5-97F4-7938722B6739}">
      <text>
        <r>
          <rPr>
            <b/>
            <sz val="9"/>
            <color indexed="81"/>
            <rFont val="Tahoma"/>
            <family val="2"/>
          </rPr>
          <t>Glenn Dale:</t>
        </r>
        <r>
          <rPr>
            <sz val="9"/>
            <color indexed="81"/>
            <rFont val="Tahoma"/>
            <family val="2"/>
          </rPr>
          <t xml:space="preserve">
Upper 50cm of Spoil</t>
        </r>
      </text>
    </comment>
    <comment ref="D4" authorId="0" shapeId="0" xr:uid="{6B96B23C-F47E-4877-956B-DF425005C8FB}">
      <text>
        <r>
          <rPr>
            <b/>
            <sz val="9"/>
            <color indexed="81"/>
            <rFont val="Tahoma"/>
            <family val="2"/>
          </rPr>
          <t>Glenn Dale:</t>
        </r>
        <r>
          <rPr>
            <sz val="9"/>
            <color indexed="81"/>
            <rFont val="Tahoma"/>
            <family val="2"/>
          </rPr>
          <t xml:space="preserve">
Low 0 - 18
Mid 18 - 35
High 35 - 60
VeryHigh 60 - 100</t>
        </r>
      </text>
    </comment>
    <comment ref="C6" authorId="0" shapeId="0" xr:uid="{03718831-5E0D-435C-9906-CBA56EAF915B}">
      <text>
        <r>
          <rPr>
            <b/>
            <sz val="9"/>
            <color indexed="81"/>
            <rFont val="Tahoma"/>
            <family val="2"/>
          </rPr>
          <t>Glenn Dale:</t>
        </r>
        <r>
          <rPr>
            <sz val="9"/>
            <color indexed="81"/>
            <rFont val="Tahoma"/>
            <family val="2"/>
          </rPr>
          <t xml:space="preserve">
Topsoil</t>
        </r>
      </text>
    </comment>
    <comment ref="D6" authorId="0" shapeId="0" xr:uid="{4B33C7FD-6EAC-4DA6-A656-C4182BA527B2}">
      <text>
        <r>
          <rPr>
            <b/>
            <sz val="9"/>
            <color indexed="81"/>
            <rFont val="Tahoma"/>
            <family val="2"/>
          </rPr>
          <t>Glenn Dale:</t>
        </r>
        <r>
          <rPr>
            <sz val="9"/>
            <color indexed="81"/>
            <rFont val="Tahoma"/>
            <family val="2"/>
          </rPr>
          <t xml:space="preserve">
Low 0 to 15
Mid 15 to 65
High 65 to 100</t>
        </r>
      </text>
    </comment>
    <comment ref="C7" authorId="0" shapeId="0" xr:uid="{D0CED1EB-7315-414A-8ED6-18BBFBC85988}">
      <text>
        <r>
          <rPr>
            <b/>
            <sz val="9"/>
            <color indexed="81"/>
            <rFont val="Tahoma"/>
            <family val="2"/>
          </rPr>
          <t>Glenn Dale:</t>
        </r>
        <r>
          <rPr>
            <sz val="9"/>
            <color indexed="81"/>
            <rFont val="Tahoma"/>
            <family val="2"/>
          </rPr>
          <t xml:space="preserve">
Upper 50cm of Spoil</t>
        </r>
      </text>
    </comment>
    <comment ref="D7" authorId="0" shapeId="0" xr:uid="{4E124D6F-475C-480E-9766-4395B96476A8}">
      <text>
        <r>
          <rPr>
            <b/>
            <sz val="9"/>
            <color indexed="81"/>
            <rFont val="Tahoma"/>
            <family val="2"/>
          </rPr>
          <t>Glenn Dale:</t>
        </r>
        <r>
          <rPr>
            <sz val="9"/>
            <color indexed="81"/>
            <rFont val="Tahoma"/>
            <family val="2"/>
          </rPr>
          <t xml:space="preserve">
Low 0 to 15
Mid 15 to 65
High 65 to 100</t>
        </r>
      </text>
    </comment>
    <comment ref="C9" authorId="0" shapeId="0" xr:uid="{C8947DAB-0E08-4D7C-BD92-CFB4B550448E}">
      <text>
        <r>
          <rPr>
            <b/>
            <sz val="9"/>
            <color indexed="81"/>
            <rFont val="Tahoma"/>
            <family val="2"/>
          </rPr>
          <t>Glenn Dale:</t>
        </r>
        <r>
          <rPr>
            <sz val="9"/>
            <color indexed="81"/>
            <rFont val="Tahoma"/>
            <family val="2"/>
          </rPr>
          <t xml:space="preserve">
Topsoil</t>
        </r>
      </text>
    </comment>
    <comment ref="D9" authorId="0" shapeId="0" xr:uid="{F437A3EF-AD83-4DFA-A449-4472E310C739}">
      <text>
        <r>
          <rPr>
            <b/>
            <sz val="9"/>
            <color indexed="81"/>
            <rFont val="Tahoma"/>
            <family val="2"/>
          </rPr>
          <t>Glenn Dale:</t>
        </r>
        <r>
          <rPr>
            <sz val="9"/>
            <color indexed="81"/>
            <rFont val="Tahoma"/>
            <family val="2"/>
          </rPr>
          <t xml:space="preserve">
Low 0 to 15
High 15 to 100</t>
        </r>
      </text>
    </comment>
    <comment ref="C10" authorId="0" shapeId="0" xr:uid="{0A803661-CB82-48EC-827C-72CD24977A60}">
      <text>
        <r>
          <rPr>
            <b/>
            <sz val="9"/>
            <color indexed="81"/>
            <rFont val="Tahoma"/>
            <family val="2"/>
          </rPr>
          <t>Glenn Dale:</t>
        </r>
        <r>
          <rPr>
            <sz val="9"/>
            <color indexed="81"/>
            <rFont val="Tahoma"/>
            <family val="2"/>
          </rPr>
          <t xml:space="preserve">
Upper 50cm of Spoil</t>
        </r>
      </text>
    </comment>
    <comment ref="D10" authorId="0" shapeId="0" xr:uid="{B8EEDC5D-1C85-479B-83B4-5409A58F2E19}">
      <text>
        <r>
          <rPr>
            <b/>
            <sz val="9"/>
            <color indexed="81"/>
            <rFont val="Tahoma"/>
            <family val="2"/>
          </rPr>
          <t>Glenn Dale:</t>
        </r>
        <r>
          <rPr>
            <sz val="9"/>
            <color indexed="81"/>
            <rFont val="Tahoma"/>
            <family val="2"/>
          </rPr>
          <t xml:space="preserve">
Low 0 to 15
High 15 to 100</t>
        </r>
      </text>
    </comment>
    <comment ref="C12" authorId="0" shapeId="0" xr:uid="{06C7B8A3-C52B-469D-A3AC-AA32C81D482F}">
      <text>
        <r>
          <rPr>
            <b/>
            <sz val="9"/>
            <color indexed="81"/>
            <rFont val="Tahoma"/>
            <family val="2"/>
          </rPr>
          <t>Glenn Dale:</t>
        </r>
        <r>
          <rPr>
            <sz val="9"/>
            <color indexed="81"/>
            <rFont val="Tahoma"/>
            <family val="2"/>
          </rPr>
          <t xml:space="preserve">
Topsoil</t>
        </r>
      </text>
    </comment>
    <comment ref="D12" authorId="0" shapeId="0" xr:uid="{811A290A-6696-41A5-9D04-73A14234A32B}">
      <text>
        <r>
          <rPr>
            <b/>
            <sz val="9"/>
            <color indexed="81"/>
            <rFont val="Tahoma"/>
            <family val="2"/>
          </rPr>
          <t>Glenn Dale:</t>
        </r>
        <r>
          <rPr>
            <sz val="9"/>
            <color indexed="81"/>
            <rFont val="Tahoma"/>
            <family val="2"/>
          </rPr>
          <t xml:space="preserve">
Hazelton &amp; Murphy (2007): Table 2.20
Also see: Troldberg et al. (2013) Soil &amp; Tillage Research 132, 56–68 – Table 1 provides two states (High: &gt; 1.4 ton/m3 ; Low: ≤ 1.4 ton/m3)
Very Low 0-1.0
Low 1.0 - 1.3
Moderate 1.3 - 1.6
High 1.6 - 1.9
Very High 1.9 - 3.0</t>
        </r>
      </text>
    </comment>
    <comment ref="C13" authorId="0" shapeId="0" xr:uid="{6316F3B9-E0FE-41CD-AB2B-E5250A19AC21}">
      <text>
        <r>
          <rPr>
            <b/>
            <sz val="9"/>
            <color indexed="81"/>
            <rFont val="Tahoma"/>
            <family val="2"/>
          </rPr>
          <t>Glenn Dale:</t>
        </r>
        <r>
          <rPr>
            <sz val="9"/>
            <color indexed="81"/>
            <rFont val="Tahoma"/>
            <family val="2"/>
          </rPr>
          <t xml:space="preserve">
Upper 50cm of Spoil</t>
        </r>
      </text>
    </comment>
    <comment ref="D13" authorId="0" shapeId="0" xr:uid="{D40F9593-A500-4231-8C78-A2199354FC55}">
      <text>
        <r>
          <rPr>
            <b/>
            <sz val="9"/>
            <color indexed="81"/>
            <rFont val="Tahoma"/>
            <family val="2"/>
          </rPr>
          <t>Glenn Dale:</t>
        </r>
        <r>
          <rPr>
            <sz val="9"/>
            <color indexed="81"/>
            <rFont val="Tahoma"/>
            <family val="2"/>
          </rPr>
          <t xml:space="preserve">
Hazelton &amp; Murphy (2007): Table 2.20
Also see: Troldberg et al. (2013) Soil &amp; Tillage Research 132, 56–68 – Table 1 provides two states (High: &gt; 1.4 ton/m3 ; Low: ≤ 1.4 ton/m3)
Very Low 0-1.0
Low 1.0 - 1.3
Moderate 1.3 - 1.6
High 1.6 - 1.9
Very High 1.9 - 3.0</t>
        </r>
      </text>
    </comment>
    <comment ref="C15" authorId="0" shapeId="0" xr:uid="{F7387232-758E-4391-BFBA-0D8875B2D6CE}">
      <text>
        <r>
          <rPr>
            <b/>
            <sz val="9"/>
            <color indexed="81"/>
            <rFont val="Tahoma"/>
            <family val="2"/>
          </rPr>
          <t>Glenn Dale:</t>
        </r>
        <r>
          <rPr>
            <sz val="9"/>
            <color indexed="81"/>
            <rFont val="Tahoma"/>
            <family val="2"/>
          </rPr>
          <t xml:space="preserve">
Topsoil</t>
        </r>
      </text>
    </comment>
    <comment ref="D15" authorId="0" shapeId="0" xr:uid="{C8D06265-C1DD-4B23-8C8E-0C3D311E5971}">
      <text>
        <r>
          <rPr>
            <b/>
            <sz val="9"/>
            <color indexed="81"/>
            <rFont val="Tahoma"/>
            <family val="2"/>
          </rPr>
          <t>Glenn Dale:</t>
        </r>
        <r>
          <rPr>
            <sz val="9"/>
            <color indexed="81"/>
            <rFont val="Tahoma"/>
            <family val="2"/>
          </rPr>
          <t xml:space="preserve">
Where L1 is topsoil
Shallow: 0 - 10 cm
Moderate: 10 - 20 cm
Deep: 20 - 50 cm </t>
        </r>
      </text>
    </comment>
    <comment ref="C16" authorId="0" shapeId="0" xr:uid="{5C53325E-2E15-4EFD-B654-15516013C788}">
      <text>
        <r>
          <rPr>
            <b/>
            <sz val="9"/>
            <color indexed="81"/>
            <rFont val="Tahoma"/>
            <family val="2"/>
          </rPr>
          <t>Glenn Dale:</t>
        </r>
        <r>
          <rPr>
            <sz val="9"/>
            <color indexed="81"/>
            <rFont val="Tahoma"/>
            <family val="2"/>
          </rPr>
          <t xml:space="preserve">
Upper 50cm of Spoil</t>
        </r>
      </text>
    </comment>
    <comment ref="D16" authorId="0" shapeId="0" xr:uid="{42F379D3-43DA-4B71-B700-F3824CC1DE0E}">
      <text>
        <r>
          <rPr>
            <b/>
            <sz val="9"/>
            <color indexed="81"/>
            <rFont val="Tahoma"/>
            <family val="2"/>
          </rPr>
          <t>Glenn Dale:</t>
        </r>
        <r>
          <rPr>
            <sz val="9"/>
            <color indexed="81"/>
            <rFont val="Tahoma"/>
            <family val="2"/>
          </rPr>
          <t xml:space="preserve">
Where L2 is capping layer/benign spoil
Shallow: 0 - 100cm
Moderate: 100 - 200 cm
Deep: 200 - 500 cm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D3" authorId="0" shapeId="0" xr:uid="{5DEA6B6D-3BF4-4A54-9F38-F38276A84F34}">
      <text>
        <r>
          <rPr>
            <b/>
            <sz val="9"/>
            <color indexed="81"/>
            <rFont val="Tahoma"/>
            <family val="2"/>
          </rPr>
          <t>Glenn Dale:</t>
        </r>
        <r>
          <rPr>
            <sz val="9"/>
            <color indexed="81"/>
            <rFont val="Tahoma"/>
            <family val="2"/>
          </rPr>
          <t xml:space="preserve">
Class values:
Low (Any one of NPK is Low)
Moderate (Any one of NPK is Moderate none Low)
High (All NPK High are High)</t>
        </r>
      </text>
    </comment>
    <comment ref="D4" authorId="0" shapeId="0" xr:uid="{C7B1FA6E-476F-44A1-A0BC-287179C0E4E8}">
      <text>
        <r>
          <rPr>
            <b/>
            <sz val="9"/>
            <color indexed="81"/>
            <rFont val="Tahoma"/>
            <family val="2"/>
          </rPr>
          <t>Glenn Dale:</t>
        </r>
        <r>
          <rPr>
            <sz val="9"/>
            <color indexed="81"/>
            <rFont val="Tahoma"/>
            <family val="2"/>
          </rPr>
          <t xml:space="preserve">
Microbial biomass can also provide an index of soil fertility because it represents an important labile pool of soil nutrients and plays an active role in preventing nutrient loss: http://www.sciencedirect.com/science/article/pii/003807179490202X
Calculated from irrigation and rainfall.  Optional class entries:
Very low (Organic Matter &lt;0.6%)
Low (Organic Matter 0.6% to 1.0%)
Medium (Organic Matter 1.0% to 1.74%)
High (Organic Matter &gt;1.74%)</t>
        </r>
      </text>
    </comment>
    <comment ref="D6" authorId="0" shapeId="0" xr:uid="{1E702944-155B-4499-A5CF-7AA1D52BDA69}">
      <text>
        <r>
          <rPr>
            <b/>
            <sz val="9"/>
            <color indexed="81"/>
            <rFont val="Tahoma"/>
            <family val="2"/>
          </rPr>
          <t>Glenn Dale:</t>
        </r>
        <r>
          <rPr>
            <sz val="9"/>
            <color indexed="81"/>
            <rFont val="Tahoma"/>
            <family val="2"/>
          </rPr>
          <t xml:space="preserve">
Classes based on Structural Formation Classes
of Walker &amp; Hopkins: understorey foliage cover %
See eric_global_classification.pdf
Calculated by model from Nutrition, Seed addition and Plant available water.  Optional class entries:
Low = Sparse &amp; Open = 0-10
Moderate = Mid-dense = 0-30
High = Dense &amp; Closed =30-100
</t>
        </r>
      </text>
    </comment>
    <comment ref="D7" authorId="0" shapeId="0" xr:uid="{E2A9638A-88DA-4A9D-9695-803C87EF7837}">
      <text>
        <r>
          <rPr>
            <b/>
            <sz val="9"/>
            <color indexed="81"/>
            <rFont val="Tahoma"/>
            <family val="2"/>
          </rPr>
          <t>Glenn Dale:</t>
        </r>
        <r>
          <rPr>
            <sz val="9"/>
            <color indexed="81"/>
            <rFont val="Tahoma"/>
            <family val="2"/>
          </rPr>
          <t xml:space="preserve">
Classes based on Structural Formation Classes
of Walker &amp; Hopkins: understorey foliage cover %
See eric_global_classification.pdf
Calculated by model from Nutrition, Seed addition and Average annual rainfall.  Optional class entries:
Low = Sparse &amp; Open = 0-10
Moderate = Mid-dense = 0-30
High = Dense &amp; Closed =30-100
</t>
        </r>
      </text>
    </comment>
    <comment ref="D8" authorId="0" shapeId="0" xr:uid="{A78F60DB-D542-446B-AB07-6871E37AFC37}">
      <text>
        <r>
          <rPr>
            <b/>
            <sz val="9"/>
            <color indexed="81"/>
            <rFont val="Tahoma"/>
            <family val="2"/>
          </rPr>
          <t>Glenn Dale:</t>
        </r>
        <r>
          <rPr>
            <sz val="9"/>
            <color indexed="81"/>
            <rFont val="Tahoma"/>
            <family val="2"/>
          </rPr>
          <t xml:space="preserve">
Classes based on Structural Formation Classes
of Walker &amp; Hopkins: projected foliage cover %.  See eric_global_classification.pdf
Calculated by model from Nutrition, Seed addition and Average annual rainfall.  Optional class entries:
Low = Sparse &amp; Open (0 to 15)
Moderate = Mid-dense (15 to 35)
High = Dense &amp; Closed (35 to 100)
</t>
        </r>
      </text>
    </comment>
    <comment ref="D9" authorId="0" shapeId="0" xr:uid="{33683B54-7F22-408A-86EE-C764AE593661}">
      <text>
        <r>
          <rPr>
            <b/>
            <sz val="9"/>
            <color indexed="81"/>
            <rFont val="Tahoma"/>
            <family val="2"/>
          </rPr>
          <t>Glenn Dale:</t>
        </r>
        <r>
          <rPr>
            <sz val="9"/>
            <color indexed="81"/>
            <rFont val="Tahoma"/>
            <family val="2"/>
          </rPr>
          <t xml:space="preserve">
Based on combined woody spp cover and groundover (total) classes
Calculated from:  Woody spp cover; Perennial spp cover; Annual spp cover; Organic matter; PAW Content. Optional class entries:
Low = 0 to 25
Moderate = 25 to 65
High = 65 to 100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B3" authorId="0" shapeId="0" xr:uid="{30F8E05D-C3E0-4F0F-9B6E-5208AFDBA9DF}">
      <text>
        <r>
          <rPr>
            <b/>
            <sz val="9"/>
            <color indexed="81"/>
            <rFont val="Tahoma"/>
            <family val="2"/>
          </rPr>
          <t>Glenn Dale:</t>
        </r>
        <r>
          <rPr>
            <sz val="9"/>
            <color indexed="81"/>
            <rFont val="Tahoma"/>
            <family val="2"/>
          </rPr>
          <t xml:space="preserve">
January to December</t>
        </r>
      </text>
    </comment>
    <comment ref="B16" authorId="0" shapeId="0" xr:uid="{5F1BE7BE-E1CC-4152-9772-FB502B7FA05E}">
      <text>
        <r>
          <rPr>
            <b/>
            <sz val="9"/>
            <color indexed="81"/>
            <rFont val="Tahoma"/>
            <family val="2"/>
          </rPr>
          <t>Glenn Dale:</t>
        </r>
        <r>
          <rPr>
            <sz val="9"/>
            <color indexed="81"/>
            <rFont val="Tahoma"/>
            <family val="2"/>
          </rPr>
          <t xml:space="preserve">
1 to 31</t>
        </r>
      </text>
    </comment>
    <comment ref="B48" authorId="0" shapeId="0" xr:uid="{B259A075-E432-417A-A36A-30EABED2A70C}">
      <text>
        <r>
          <rPr>
            <b/>
            <sz val="9"/>
            <color indexed="81"/>
            <rFont val="Tahoma"/>
            <family val="2"/>
          </rPr>
          <t>Glenn Dale:</t>
        </r>
        <r>
          <rPr>
            <sz val="9"/>
            <color indexed="81"/>
            <rFont val="Tahoma"/>
            <family val="2"/>
          </rPr>
          <t xml:space="preserve">
Class entry options:
Decile 1 rainfall year (low)
Average rainfall year)
Decile 9 rainfall year (high)</t>
        </r>
      </text>
    </comment>
    <comment ref="C83" authorId="0" shapeId="0" xr:uid="{CE590340-FAF5-4DBC-92AF-952C5C1AA39D}">
      <text>
        <r>
          <rPr>
            <b/>
            <sz val="9"/>
            <color indexed="81"/>
            <rFont val="Tahoma"/>
            <family val="2"/>
          </rPr>
          <t>Glenn Dale:</t>
        </r>
        <r>
          <rPr>
            <sz val="9"/>
            <color indexed="81"/>
            <rFont val="Tahoma"/>
            <family val="2"/>
          </rPr>
          <t xml:space="preserve">
e.g. flat slope face</t>
        </r>
      </text>
    </comment>
    <comment ref="C84" authorId="0" shapeId="0" xr:uid="{5E93C0FF-2AA5-4D9B-A568-5061B3E307FA}">
      <text>
        <r>
          <rPr>
            <b/>
            <sz val="9"/>
            <color indexed="81"/>
            <rFont val="Tahoma"/>
            <family val="2"/>
          </rPr>
          <t>Glenn Dale:</t>
        </r>
        <r>
          <rPr>
            <sz val="9"/>
            <color indexed="81"/>
            <rFont val="Tahoma"/>
            <family val="2"/>
          </rPr>
          <t xml:space="preserve">
e.g. a two slopes converging </t>
        </r>
      </text>
    </comment>
    <comment ref="C85" authorId="0" shapeId="0" xr:uid="{9C67F230-7A3A-4BF1-A668-38A828F3E9E1}">
      <text>
        <r>
          <rPr>
            <b/>
            <sz val="9"/>
            <color indexed="81"/>
            <rFont val="Tahoma"/>
            <family val="2"/>
          </rPr>
          <t>Glenn Dale:</t>
        </r>
        <r>
          <rPr>
            <sz val="9"/>
            <color indexed="81"/>
            <rFont val="Tahoma"/>
            <family val="2"/>
          </rPr>
          <t xml:space="preserve">
e.g. rounded end of dump</t>
        </r>
      </text>
    </comment>
    <comment ref="C92" authorId="0" shapeId="0" xr:uid="{FDA9233A-5336-411F-BADA-6F8188DF3823}">
      <text>
        <r>
          <rPr>
            <b/>
            <sz val="9"/>
            <color indexed="81"/>
            <rFont val="Tahoma"/>
            <family val="2"/>
          </rPr>
          <t>Glenn Dale:</t>
        </r>
        <r>
          <rPr>
            <sz val="9"/>
            <color indexed="81"/>
            <rFont val="Tahoma"/>
            <family val="2"/>
          </rPr>
          <t xml:space="preserve">
 (lowest risk of tunelling</t>
        </r>
      </text>
    </comment>
    <comment ref="C93" authorId="0" shapeId="0" xr:uid="{4393B5F9-6161-42BD-869F-77AE49EB3C8B}">
      <text>
        <r>
          <rPr>
            <b/>
            <sz val="9"/>
            <color indexed="81"/>
            <rFont val="Tahoma"/>
            <family val="2"/>
          </rPr>
          <t>Glenn Dale:</t>
        </r>
        <r>
          <rPr>
            <sz val="9"/>
            <color indexed="81"/>
            <rFont val="Tahoma"/>
            <family val="2"/>
          </rPr>
          <t xml:space="preserve">
&lt;1% off contour (highest risk of tunelling)</t>
        </r>
      </text>
    </comment>
    <comment ref="C94" authorId="0" shapeId="0" xr:uid="{B7367061-BDE6-4482-A094-DE376DE37933}">
      <text>
        <r>
          <rPr>
            <b/>
            <sz val="9"/>
            <color indexed="81"/>
            <rFont val="Tahoma"/>
            <family val="2"/>
          </rPr>
          <t>Glenn Dale:</t>
        </r>
        <r>
          <rPr>
            <sz val="9"/>
            <color indexed="81"/>
            <rFont val="Tahoma"/>
            <family val="2"/>
          </rPr>
          <t xml:space="preserve">
 &gt;1% (medium risk of tunelling)</t>
        </r>
      </text>
    </comment>
    <comment ref="C96" authorId="0" shapeId="0" xr:uid="{2257A7FC-AF1B-4507-AEBA-8FEC25AB28BD}">
      <text>
        <r>
          <rPr>
            <b/>
            <sz val="9"/>
            <color indexed="81"/>
            <rFont val="Tahoma"/>
            <family val="2"/>
          </rPr>
          <t>Glenn Dale:</t>
        </r>
        <r>
          <rPr>
            <sz val="9"/>
            <color indexed="81"/>
            <rFont val="Tahoma"/>
            <family val="2"/>
          </rPr>
          <t xml:space="preserve">
Issues with voids if ripped dry</t>
        </r>
      </text>
    </comment>
    <comment ref="C97" authorId="0" shapeId="0" xr:uid="{6351E0C4-4775-4428-B999-7313D65A525C}">
      <text>
        <r>
          <rPr>
            <b/>
            <sz val="9"/>
            <color indexed="81"/>
            <rFont val="Tahoma"/>
            <family val="2"/>
          </rPr>
          <t>Glenn Dale:</t>
        </r>
        <r>
          <rPr>
            <sz val="9"/>
            <color indexed="81"/>
            <rFont val="Tahoma"/>
            <family val="2"/>
          </rPr>
          <t xml:space="preserve">
Ideal conditions for ripping (ie, not too moist)</t>
        </r>
      </text>
    </comment>
    <comment ref="C120" authorId="0" shapeId="0" xr:uid="{81985298-86A0-4836-94DD-C3BC780BCDFD}">
      <text>
        <r>
          <rPr>
            <b/>
            <sz val="9"/>
            <color indexed="81"/>
            <rFont val="Tahoma"/>
            <family val="2"/>
          </rPr>
          <t>Glenn Dale:</t>
        </r>
        <r>
          <rPr>
            <sz val="9"/>
            <color indexed="81"/>
            <rFont val="Tahoma"/>
            <family val="2"/>
          </rPr>
          <t xml:space="preserve">
Low (Any one of NPK is Low)</t>
        </r>
      </text>
    </comment>
    <comment ref="C121" authorId="0" shapeId="0" xr:uid="{A240916F-95AC-46A3-9A21-3CA040BF5788}">
      <text>
        <r>
          <rPr>
            <b/>
            <sz val="9"/>
            <color indexed="81"/>
            <rFont val="Tahoma"/>
            <family val="2"/>
          </rPr>
          <t>Glenn Dale:</t>
        </r>
        <r>
          <rPr>
            <sz val="9"/>
            <color indexed="81"/>
            <rFont val="Tahoma"/>
            <family val="2"/>
          </rPr>
          <t xml:space="preserve">
Moderate (Any one of NPK is Moderate none Low)</t>
        </r>
      </text>
    </comment>
    <comment ref="C122" authorId="0" shapeId="0" xr:uid="{9C3DB3B7-E351-485D-BD23-363A134DBB4B}">
      <text>
        <r>
          <rPr>
            <b/>
            <sz val="9"/>
            <color indexed="81"/>
            <rFont val="Tahoma"/>
            <family val="2"/>
          </rPr>
          <t>Glenn Dale:</t>
        </r>
        <r>
          <rPr>
            <sz val="9"/>
            <color indexed="81"/>
            <rFont val="Tahoma"/>
            <family val="2"/>
          </rPr>
          <t xml:space="preserve">
High (All NPK High are High)</t>
        </r>
      </text>
    </comment>
    <comment ref="C124" authorId="0" shapeId="0" xr:uid="{652CBB22-3B15-40C0-807C-491226917E27}">
      <text>
        <r>
          <rPr>
            <b/>
            <sz val="9"/>
            <color indexed="81"/>
            <rFont val="Tahoma"/>
            <family val="2"/>
          </rPr>
          <t>Glenn Dale:</t>
        </r>
        <r>
          <rPr>
            <sz val="9"/>
            <color indexed="81"/>
            <rFont val="Tahoma"/>
            <family val="2"/>
          </rPr>
          <t xml:space="preserve">
(Organic Matter &lt;0.6%)</t>
        </r>
      </text>
    </comment>
    <comment ref="C125" authorId="0" shapeId="0" xr:uid="{828A1D03-154B-4161-B242-931B8603BC34}">
      <text>
        <r>
          <rPr>
            <b/>
            <sz val="9"/>
            <color indexed="81"/>
            <rFont val="Tahoma"/>
            <family val="2"/>
          </rPr>
          <t>Glenn Dale:</t>
        </r>
        <r>
          <rPr>
            <sz val="9"/>
            <color indexed="81"/>
            <rFont val="Tahoma"/>
            <family val="2"/>
          </rPr>
          <t xml:space="preserve">
(Organic Matter 0.6% to 1.0%)</t>
        </r>
      </text>
    </comment>
    <comment ref="C126" authorId="0" shapeId="0" xr:uid="{82B00B49-BEBC-43E8-99FC-F427F62FAE2C}">
      <text>
        <r>
          <rPr>
            <b/>
            <sz val="9"/>
            <color indexed="81"/>
            <rFont val="Tahoma"/>
            <family val="2"/>
          </rPr>
          <t>Glenn Dale:</t>
        </r>
        <r>
          <rPr>
            <sz val="9"/>
            <color indexed="81"/>
            <rFont val="Tahoma"/>
            <family val="2"/>
          </rPr>
          <t xml:space="preserve">
(Organic Matter 1.0% to 1.74%)</t>
        </r>
      </text>
    </comment>
    <comment ref="C127" authorId="0" shapeId="0" xr:uid="{234C37B9-A4DD-4ABC-9B39-B2923A5A3A09}">
      <text>
        <r>
          <rPr>
            <b/>
            <sz val="9"/>
            <color indexed="81"/>
            <rFont val="Tahoma"/>
            <family val="2"/>
          </rPr>
          <t>Glenn Dale:</t>
        </r>
        <r>
          <rPr>
            <sz val="9"/>
            <color indexed="81"/>
            <rFont val="Tahoma"/>
            <family val="2"/>
          </rPr>
          <t xml:space="preserve">
(Organic Matter &gt;1.74%)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Glenn Dale</author>
  </authors>
  <commentList>
    <comment ref="F32" authorId="0" shapeId="0" xr:uid="{13A2DF45-9A05-440B-A155-1EA9C79BA2B1}">
      <text>
        <r>
          <rPr>
            <b/>
            <sz val="9"/>
            <color indexed="81"/>
            <rFont val="Tahoma"/>
            <family val="2"/>
          </rPr>
          <t>Glenn Dale:</t>
        </r>
        <r>
          <rPr>
            <sz val="9"/>
            <color indexed="81"/>
            <rFont val="Tahoma"/>
            <family val="2"/>
          </rPr>
          <t xml:space="preserve">
Drain Type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<sst xmlns="http://schemas.openxmlformats.org/spreadsheetml/2006/main" count="2246" uniqueCount="526">
  <si>
    <t>Avge_annual_rainfall</t>
  </si>
  <si>
    <t>CumulativeRainfall_2month</t>
  </si>
  <si>
    <t>CumulativeRainfall_2month1</t>
  </si>
  <si>
    <t>Rainfall_IFD_index</t>
  </si>
  <si>
    <t>Amendment_form_1</t>
  </si>
  <si>
    <t>Amendment_form_2</t>
  </si>
  <si>
    <t>Amendment_form_3</t>
  </si>
  <si>
    <t>Contourbank_permanence</t>
  </si>
  <si>
    <t>Lateral_landform_uniformity</t>
  </si>
  <si>
    <t>Mixing_topsoil_rockmulch</t>
  </si>
  <si>
    <t>Rip_conditions</t>
  </si>
  <si>
    <t>Rip_direction</t>
  </si>
  <si>
    <t>SlopeDrainage</t>
  </si>
  <si>
    <t>Slope_shape</t>
  </si>
  <si>
    <t>Spoil_amendment_rate_1</t>
  </si>
  <si>
    <t>Spoil_amendment_rate_2</t>
  </si>
  <si>
    <t>Spoil_amendment_rate_3</t>
  </si>
  <si>
    <t>Spoil_amendment_type_1</t>
  </si>
  <si>
    <t>Spoil_amendment_type_2</t>
  </si>
  <si>
    <t>Spoil_amendment_type_3</t>
  </si>
  <si>
    <t>UpslopeBund</t>
  </si>
  <si>
    <t>Irrigation</t>
  </si>
  <si>
    <t>Contourbank_height</t>
  </si>
  <si>
    <t>Organic_mulch</t>
  </si>
  <si>
    <t>Overall_Slope_length</t>
  </si>
  <si>
    <t>Rip_depth</t>
  </si>
  <si>
    <t>Slope_angle</t>
  </si>
  <si>
    <t>Surface_armouring_quantity</t>
  </si>
  <si>
    <t>Contourbank_Interval</t>
  </si>
  <si>
    <t>Spoil_amendment_application_1</t>
  </si>
  <si>
    <t>Fertiliser_addition</t>
  </si>
  <si>
    <t>ERA_landuse_designation</t>
  </si>
  <si>
    <t>Surface_roughness_noVeg</t>
  </si>
  <si>
    <t>EC_1</t>
  </si>
  <si>
    <t>EC_2</t>
  </si>
  <si>
    <t>EC_3</t>
  </si>
  <si>
    <t>K_ex_1</t>
  </si>
  <si>
    <t>K_ex_2</t>
  </si>
  <si>
    <t>K_ex_3</t>
  </si>
  <si>
    <t>Na_ex_1</t>
  </si>
  <si>
    <t>Na_ex_2</t>
  </si>
  <si>
    <t>Na_ex_3</t>
  </si>
  <si>
    <t>pH_1</t>
  </si>
  <si>
    <t>pH_2</t>
  </si>
  <si>
    <t>pH_3</t>
  </si>
  <si>
    <t>EDP_1</t>
  </si>
  <si>
    <t>EDP_2</t>
  </si>
  <si>
    <t>EDP_3</t>
  </si>
  <si>
    <t>Bulk_density_1</t>
  </si>
  <si>
    <t>Bulk_density_2</t>
  </si>
  <si>
    <t>Clay_1</t>
  </si>
  <si>
    <t>Clay_2</t>
  </si>
  <si>
    <t>Depth_to_L2</t>
  </si>
  <si>
    <t>Depth_to_L3</t>
  </si>
  <si>
    <t>Sand_1</t>
  </si>
  <si>
    <t>Sand_2</t>
  </si>
  <si>
    <t>Stone_content_1</t>
  </si>
  <si>
    <t>Stone_content_2</t>
  </si>
  <si>
    <t>Soil_Nutrient_Status</t>
  </si>
  <si>
    <t>Annual_spp_groundcover</t>
  </si>
  <si>
    <t>Perennial_spp_groundcover</t>
  </si>
  <si>
    <t>Vegetation_cover</t>
  </si>
  <si>
    <t>Woody_spp_cover</t>
  </si>
  <si>
    <t>Ponding</t>
  </si>
  <si>
    <t>Longitude</t>
  </si>
  <si>
    <t>Gypsum Application month</t>
  </si>
  <si>
    <t>Day of month</t>
  </si>
  <si>
    <t>Rainfall modelling conditions</t>
  </si>
  <si>
    <t>Average Year</t>
  </si>
  <si>
    <t>Decile 9 Year</t>
  </si>
  <si>
    <t>Decile 1 Year</t>
  </si>
  <si>
    <t>Value</t>
  </si>
  <si>
    <t>Values</t>
  </si>
  <si>
    <t>Netica Name</t>
  </si>
  <si>
    <t>Model name</t>
  </si>
  <si>
    <t>Average Annual Rainfall</t>
  </si>
  <si>
    <t>Cumulative rainfall 2months following gypsum application</t>
  </si>
  <si>
    <t>Probability of &gt; 50mm/hr rainfall</t>
  </si>
  <si>
    <t>Micronised</t>
  </si>
  <si>
    <t>Powder</t>
  </si>
  <si>
    <t>Granular</t>
  </si>
  <si>
    <t>Amendment form Layer 1</t>
  </si>
  <si>
    <t>Amendment form Layer 3</t>
  </si>
  <si>
    <t>Amendment form Layer 2</t>
  </si>
  <si>
    <t>Temporary</t>
  </si>
  <si>
    <t>Contourbank permanence</t>
  </si>
  <si>
    <t>Rip direction</t>
  </si>
  <si>
    <t>Slope shape</t>
  </si>
  <si>
    <t>Lateral landform uniformity</t>
  </si>
  <si>
    <t>Notes</t>
  </si>
  <si>
    <t>Yes</t>
  </si>
  <si>
    <t>No</t>
  </si>
  <si>
    <t>Rockmulch applied</t>
  </si>
  <si>
    <t>Linear</t>
  </si>
  <si>
    <t>Concave</t>
  </si>
  <si>
    <t>Convex</t>
  </si>
  <si>
    <t>Nil</t>
  </si>
  <si>
    <t>Spoil amendment rate Layer 1</t>
  </si>
  <si>
    <t>Spoil amendment rate Layer 2</t>
  </si>
  <si>
    <t>Spoil amendment rate Layer 3</t>
  </si>
  <si>
    <t>Upslope bund</t>
  </si>
  <si>
    <t>Low</t>
  </si>
  <si>
    <t>High</t>
  </si>
  <si>
    <t>None</t>
  </si>
  <si>
    <t>Very Low</t>
  </si>
  <si>
    <t>Slope angle (%)</t>
  </si>
  <si>
    <t>Rip depth (cm)</t>
  </si>
  <si>
    <t>Overall slope length (m)</t>
  </si>
  <si>
    <t>Surface armouring depth (cm)</t>
  </si>
  <si>
    <t>Spread</t>
  </si>
  <si>
    <t>Incorporated</t>
  </si>
  <si>
    <t>Topsoil amendment application method</t>
  </si>
  <si>
    <t>Topsoil fertiliser addition</t>
  </si>
  <si>
    <t>Grazing</t>
  </si>
  <si>
    <t>EA Landuse requirement</t>
  </si>
  <si>
    <t>Seed mix applied</t>
  </si>
  <si>
    <t>Soil surface roughness (clod/rock size) (cm)</t>
  </si>
  <si>
    <t>Exchangeable Potassium Layer 1 (meq/100g)</t>
  </si>
  <si>
    <t>Exchangeable Potassium Layer 2 (meq/100g)</t>
  </si>
  <si>
    <t>Exchangeable Potassium Layer 3 (meq/100g)</t>
  </si>
  <si>
    <t>Exchangeable Sodium Layer 3 (meq/100g)</t>
  </si>
  <si>
    <t>Exchangeable Sodium Layer 2 (meq/100g)</t>
  </si>
  <si>
    <t>Exchangeable Sodium Layer 1 (meq/100g)</t>
  </si>
  <si>
    <t>Calculated by model</t>
  </si>
  <si>
    <t>Gypsum</t>
  </si>
  <si>
    <t>Lime</t>
  </si>
  <si>
    <t>Model asks for input, but should be calcuated</t>
  </si>
  <si>
    <t>Bulk Density Layer 1 (ton/m3)</t>
  </si>
  <si>
    <t>Bulk Density Layer 2 (ton/m3)</t>
  </si>
  <si>
    <t>Clay proportion Layer 1 (%)</t>
  </si>
  <si>
    <t>Clay proportion Layer 2 (%)</t>
  </si>
  <si>
    <t>Sand proportion Layer 1 (%)</t>
  </si>
  <si>
    <t>Sand proportion Layer 2 (%)</t>
  </si>
  <si>
    <t>Depth of Layer 1 (Topsoil) (cm)</t>
  </si>
  <si>
    <t>Depth of Layer 2 (Subsoil) (cm)</t>
  </si>
  <si>
    <t>Stone proportion Layer 1 (%)</t>
  </si>
  <si>
    <t>Stone proportion Layer 2 (%)</t>
  </si>
  <si>
    <t>Vegetation cover</t>
  </si>
  <si>
    <t>Topsoil nutrient status</t>
  </si>
  <si>
    <t>Class</t>
  </si>
  <si>
    <t>Calculated by model.  Optional input</t>
  </si>
  <si>
    <t>Woody species cover (%)</t>
  </si>
  <si>
    <t>Perennial species cover (%)</t>
  </si>
  <si>
    <t>Annual species cover (%)</t>
  </si>
  <si>
    <t>Total vegetation cover (%)</t>
  </si>
  <si>
    <t>Soil moisture at time of ripping</t>
  </si>
  <si>
    <t>Contourbank height (mm)</t>
  </si>
  <si>
    <t>Organic mulch thickness (cm)</t>
  </si>
  <si>
    <t>Contourbank Interval (m)</t>
  </si>
  <si>
    <t>N Order</t>
  </si>
  <si>
    <t>Ammendments</t>
  </si>
  <si>
    <t>Contour banks</t>
  </si>
  <si>
    <t>Ripping</t>
  </si>
  <si>
    <t>Landform</t>
  </si>
  <si>
    <t>Vegetation management</t>
  </si>
  <si>
    <t xml:space="preserve">Surface armouring </t>
  </si>
  <si>
    <t>Soil condition</t>
  </si>
  <si>
    <t>Degrees</t>
  </si>
  <si>
    <t>Minutes</t>
  </si>
  <si>
    <t>Seconds</t>
  </si>
  <si>
    <t>January</t>
  </si>
  <si>
    <t>February</t>
  </si>
  <si>
    <t>March</t>
  </si>
  <si>
    <t>April</t>
  </si>
  <si>
    <t>May</t>
  </si>
  <si>
    <t>June</t>
  </si>
  <si>
    <t>July</t>
  </si>
  <si>
    <t>August</t>
  </si>
  <si>
    <t>September</t>
  </si>
  <si>
    <t>October</t>
  </si>
  <si>
    <t>November</t>
  </si>
  <si>
    <t>December</t>
  </si>
  <si>
    <t>Gypsum_Application_Month</t>
  </si>
  <si>
    <t>Day_of_Month</t>
  </si>
  <si>
    <t>Rainfall_modelling_conditions</t>
  </si>
  <si>
    <t>Spoil_amendment_rate</t>
  </si>
  <si>
    <t>Spoil_amendment_type</t>
  </si>
  <si>
    <t>Amendment_form</t>
  </si>
  <si>
    <t>Topsoil_amendment_application_method</t>
  </si>
  <si>
    <t>Spoil amendment type Layer 1</t>
  </si>
  <si>
    <t>Spoil amendment type Layer 2</t>
  </si>
  <si>
    <t>Spoil amendment type Layer 3</t>
  </si>
  <si>
    <t>Upslope_bund</t>
  </si>
  <si>
    <t>Slope_drainage_structures</t>
  </si>
  <si>
    <t>Soil_moisture_at_time_of_ripping</t>
  </si>
  <si>
    <t>Rockmulch_applied</t>
  </si>
  <si>
    <t>EA_Landuse_requirement</t>
  </si>
  <si>
    <t>Seed_mix_applied</t>
  </si>
  <si>
    <t>Topsoil_fertiliser_addition</t>
  </si>
  <si>
    <t>Climate variables</t>
  </si>
  <si>
    <t>Topsoil_nutrient_status</t>
  </si>
  <si>
    <t>-</t>
  </si>
  <si>
    <t>Clay</t>
  </si>
  <si>
    <t>Sand</t>
  </si>
  <si>
    <t>EC (1:5) Layer 1 (dS/m)</t>
  </si>
  <si>
    <t>EC (1:5) Layer 2 (dS/m)</t>
  </si>
  <si>
    <t>EC (1:5) Layer 3 (dS/m)</t>
  </si>
  <si>
    <t>Stone</t>
  </si>
  <si>
    <t>Soil depth</t>
  </si>
  <si>
    <t>Bulk density</t>
  </si>
  <si>
    <t>pH</t>
  </si>
  <si>
    <t>EC (1:5)</t>
  </si>
  <si>
    <t>Cations (Sodium)</t>
  </si>
  <si>
    <t>Cations (Potassium)</t>
  </si>
  <si>
    <t>pH (water) Layer 1</t>
  </si>
  <si>
    <t>pH (water) Layer 2</t>
  </si>
  <si>
    <t>pH (water) Layer 3</t>
  </si>
  <si>
    <t>Exchangeable dispersion percentage</t>
  </si>
  <si>
    <t>Decile 1 year</t>
  </si>
  <si>
    <t>Scenario</t>
  </si>
  <si>
    <t>Medium</t>
  </si>
  <si>
    <t>Moderate</t>
  </si>
  <si>
    <t>Ratio</t>
  </si>
  <si>
    <t>Add new columns to left</t>
  </si>
  <si>
    <t>Interventions</t>
  </si>
  <si>
    <t>Soil Chemical</t>
  </si>
  <si>
    <t>Soil Physical</t>
  </si>
  <si>
    <t>Vegetation</t>
  </si>
  <si>
    <t>Calculated - no direct model input</t>
  </si>
  <si>
    <t>2,3</t>
  </si>
  <si>
    <t>Location</t>
  </si>
  <si>
    <t>Latitude</t>
  </si>
  <si>
    <t>Jan</t>
  </si>
  <si>
    <t>Feb</t>
  </si>
  <si>
    <t>Mar</t>
  </si>
  <si>
    <t>Apr</t>
  </si>
  <si>
    <t>Jul</t>
  </si>
  <si>
    <t>Aug</t>
  </si>
  <si>
    <t>Sep</t>
  </si>
  <si>
    <t>Oct</t>
  </si>
  <si>
    <t>Nov</t>
  </si>
  <si>
    <t>Dec</t>
  </si>
  <si>
    <t>Totals</t>
  </si>
  <si>
    <t>Average monthly rainfall (mm)</t>
  </si>
  <si>
    <t>Decile 1 monthly rainfall (mm)</t>
  </si>
  <si>
    <t>Decile 9 monthly rainfall (mm)</t>
  </si>
  <si>
    <t>Mean monthly evap. (mm)</t>
  </si>
  <si>
    <t>Mean maximum temperature (oC)</t>
  </si>
  <si>
    <t>Mean minimum termperature (oC)</t>
  </si>
  <si>
    <t>Rainfall Intensity, Frequency, Duration (IFD) - Probabilty of greater than 50mm/hr</t>
  </si>
  <si>
    <t>Annual exceedance probability AEP (1 in x)</t>
  </si>
  <si>
    <t>Annual exceedance probability (AEP) (%)</t>
  </si>
  <si>
    <t>Annual return interval (ARI)</t>
  </si>
  <si>
    <t>Exceedance per year (EY)</t>
  </si>
  <si>
    <t>1 hour duration</t>
  </si>
  <si>
    <t>Annual rainfall (mm/yr)</t>
  </si>
  <si>
    <t>Site name</t>
  </si>
  <si>
    <t>Climate parameters</t>
  </si>
  <si>
    <t>Monthly averages</t>
  </si>
  <si>
    <t>Threshold rainfall (mm/hr)</t>
  </si>
  <si>
    <t>Probabilty of greater than theshold (50mm/hr)</t>
  </si>
  <si>
    <t>IFD Class</t>
  </si>
  <si>
    <t>Very High</t>
  </si>
  <si>
    <t>Rainfall/hr greater than threshold (mm)</t>
  </si>
  <si>
    <t>Model Class</t>
  </si>
  <si>
    <t>Cumulative Rainfall Calcs - Average year</t>
  </si>
  <si>
    <t>Month</t>
  </si>
  <si>
    <t>Days per month</t>
  </si>
  <si>
    <t>Start</t>
  </si>
  <si>
    <t>End</t>
  </si>
  <si>
    <t>Av Monthly Rainfall</t>
  </si>
  <si>
    <t>Start (1-10)</t>
  </si>
  <si>
    <t>Middle (10-20)</t>
  </si>
  <si>
    <t>End (20-31)</t>
  </si>
  <si>
    <t>Cumulative Rainfall Calcs - Decile 1 year</t>
  </si>
  <si>
    <t>Decile 1 Monthly Rainfall</t>
  </si>
  <si>
    <t>Cumulative Rainfall Calcs - Decile 9 year</t>
  </si>
  <si>
    <t>Decile 9 Monthly Rainfall</t>
  </si>
  <si>
    <t>Cumulative rainfall</t>
  </si>
  <si>
    <t xml:space="preserve"> 0 - 25 mm</t>
  </si>
  <si>
    <t>25 - 75 mm</t>
  </si>
  <si>
    <t>75 - 120 mm</t>
  </si>
  <si>
    <t>120 - 250 mm</t>
  </si>
  <si>
    <t>250 - 500 mm</t>
  </si>
  <si>
    <t>User selected</t>
  </si>
  <si>
    <t>Rainfall Summary</t>
  </si>
  <si>
    <t>Rainfall variability</t>
  </si>
  <si>
    <t>Link to BOM climate averages</t>
  </si>
  <si>
    <t>http://www.bom.gov.au/climate/data/index.shtml?bookmark=200</t>
  </si>
  <si>
    <t>Link to BOM rainfall IFD</t>
  </si>
  <si>
    <t>http://www.bom.gov.au/water/designRainfalls/revised-ifd/?year=2016</t>
  </si>
  <si>
    <t>Explanation of rainfall IFD</t>
  </si>
  <si>
    <t>http://www.bom.gov.au/water/designRainfalls/ifd/ifd-faq.shtml#sec1q5</t>
  </si>
  <si>
    <t>Data links</t>
  </si>
  <si>
    <t>Jun</t>
  </si>
  <si>
    <t>Decimal coordinates</t>
  </si>
  <si>
    <t>Coordinates</t>
  </si>
  <si>
    <t>Centroid for location</t>
  </si>
  <si>
    <t>Climate Assumptions</t>
  </si>
  <si>
    <t>Location &amp; Climate</t>
  </si>
  <si>
    <t>Data entry and error checking</t>
  </si>
  <si>
    <t>Scenario 01</t>
  </si>
  <si>
    <t>Scenario 02</t>
  </si>
  <si>
    <t>Scenario 03</t>
  </si>
  <si>
    <t>Scenario 04</t>
  </si>
  <si>
    <t>Scenario 05</t>
  </si>
  <si>
    <t>Scenario 06</t>
  </si>
  <si>
    <t>Scenario number</t>
  </si>
  <si>
    <t>Scenarios</t>
  </si>
  <si>
    <t>Climate assumptions</t>
  </si>
  <si>
    <t>Ammendment rate for each soil layer</t>
  </si>
  <si>
    <t>Ammendment type for each soil layer</t>
  </si>
  <si>
    <t>Ammendment form for each soil layer</t>
  </si>
  <si>
    <t>Climate Description</t>
  </si>
  <si>
    <t>Topsoil organic matter</t>
  </si>
  <si>
    <t>Topsoil_organic_carbon</t>
  </si>
  <si>
    <t>Topsoil_organic_matter</t>
  </si>
  <si>
    <t>Slope_Drainage_Type</t>
  </si>
  <si>
    <t>Slope drainage type</t>
  </si>
  <si>
    <t>Decile 1 Year10</t>
  </si>
  <si>
    <t>Decile 1 Year20</t>
  </si>
  <si>
    <t>Decile 1 Year31</t>
  </si>
  <si>
    <t>Average Year10</t>
  </si>
  <si>
    <t>Average Year20</t>
  </si>
  <si>
    <t>Average Year30</t>
  </si>
  <si>
    <t>Decile 9 Year10</t>
  </si>
  <si>
    <t>Decile 9 Year20</t>
  </si>
  <si>
    <t>Decile 9 Year30</t>
  </si>
  <si>
    <t>Half_recommended</t>
  </si>
  <si>
    <t>As_Recommended</t>
  </si>
  <si>
    <t>Permanent_maintained</t>
  </si>
  <si>
    <t>Not_constructed</t>
  </si>
  <si>
    <t>Permanent_not_maintained</t>
  </si>
  <si>
    <t>Complex_geomorphic</t>
  </si>
  <si>
    <t>Flat_linear</t>
  </si>
  <si>
    <t>Converging</t>
  </si>
  <si>
    <t>Diverging</t>
  </si>
  <si>
    <t>No_drainage</t>
  </si>
  <si>
    <t>Grassed_drains</t>
  </si>
  <si>
    <t>Rock_drains</t>
  </si>
  <si>
    <t>Not_ripped</t>
  </si>
  <si>
    <t>Contour_ripped</t>
  </si>
  <si>
    <t>Grade_ripped_downslope</t>
  </si>
  <si>
    <t>Moist</t>
  </si>
  <si>
    <t>Dry</t>
  </si>
  <si>
    <t>Native_Woodland_Spp</t>
  </si>
  <si>
    <t>Mixed_Woodland_Spp_Covercrop</t>
  </si>
  <si>
    <t>Perennial_Pasture_Spp</t>
  </si>
  <si>
    <t>Mixed_Pasture_Covercrop_Spp</t>
  </si>
  <si>
    <t>Seed_Addition</t>
  </si>
  <si>
    <t>Native_vegetation</t>
  </si>
  <si>
    <t>Very low</t>
  </si>
  <si>
    <t>Three_quarters_recommended</t>
  </si>
  <si>
    <t>Ammendment application method</t>
  </si>
  <si>
    <t>Enter soil and spoil chemical attributes from the average of soil and spoil analysis results for the site being modelled</t>
  </si>
  <si>
    <t>Enter soil and spoil physical attributes from the average of soil and spoil analysis results for the site being modelled</t>
  </si>
  <si>
    <t>All data for each "State" of a "Node" is entered as either a categorical variable or continuous value.</t>
  </si>
  <si>
    <t>Lake Lindsay</t>
  </si>
  <si>
    <t>Rainfall modelling conditions &amp; Period of Month</t>
  </si>
  <si>
    <t>Cover</t>
  </si>
  <si>
    <t>Instructions</t>
  </si>
  <si>
    <t>Cumulative Rainfall Calculations</t>
  </si>
  <si>
    <t>Scenarios Combined</t>
  </si>
  <si>
    <t>Data Form</t>
  </si>
  <si>
    <t>Outputs</t>
  </si>
  <si>
    <t>Cum RF Calculations</t>
  </si>
  <si>
    <t>Index sheet</t>
  </si>
  <si>
    <t>VIP-Rehab</t>
  </si>
  <si>
    <t>Site location and climate data</t>
  </si>
  <si>
    <t>Climate modelling assumptions</t>
  </si>
  <si>
    <t>Rehabilitation design interventions</t>
  </si>
  <si>
    <t>Netica model outputs for each modelled scenario</t>
  </si>
  <si>
    <t>Click for contents</t>
  </si>
  <si>
    <t>Exchangeable dispersive percentage Layer 1 (%)</t>
  </si>
  <si>
    <t>Exchangeable dispersive percentage Layer 2 (%)</t>
  </si>
  <si>
    <t>Exchangeable dispersive percentage Layer 3 (%)</t>
  </si>
  <si>
    <t/>
  </si>
  <si>
    <t>Sustainable Mine Rehabilitation Calculator</t>
  </si>
  <si>
    <t>An interactive model to explore the risk or erosion following mine site rehabilitation through the outcome of alternative rehabilitation design scenarios using Bayesian modelling</t>
  </si>
  <si>
    <t>Model instructions</t>
  </si>
  <si>
    <t>A summary of the data inputs for each scenario</t>
  </si>
  <si>
    <t>A summary of the scenarios modelled</t>
  </si>
  <si>
    <t>Each attribute of rehabilitation design or site characteristic is a "Node" in the model</t>
  </si>
  <si>
    <t>Continuous values will be automatically categorised into classes by the model.  The range of each class for continuous variables is detailed in the help note for the respective variable.</t>
  </si>
  <si>
    <t>The model can simulate erosion outcomes for only one site at a time.  For each site, the model can evaluate up to 20 scenarios simultaneously.  A new data input file is required for each different location.</t>
  </si>
  <si>
    <t>The probability of an erosive rainfall event (&gt;50mm/hr) is an inherent characteristic of the site.  This will be accessed automatically from the BOM website.</t>
  </si>
  <si>
    <t>Select the state of soil condition attributes that directly affect vegetation cover (Soil nutrient status and topsoil organic matter)</t>
  </si>
  <si>
    <t>Select the state of the vegetation cover attributes targeted as an outcome of rehabilitation and revegetation activities.  This should be considered as the state of vegetation that would be revealed by monitoring results 12 months after revegetation.</t>
  </si>
  <si>
    <t>Scenario Description</t>
  </si>
  <si>
    <t>Each Node in the model is categorised into a number of possible "States"</t>
  </si>
  <si>
    <t xml:space="preserve">Every cell in the data sheet must have either: 
   (i) a categorical value; 
   (ii) a numerical value; or 
   (iii) a hyphen (-) if unknown.  
No cell can be left blank. </t>
  </si>
  <si>
    <t>A range of interventions are incorporated in the model reflecting common design criteria. The "State" of each intervention can be selected to explore the effect of different rehabilitation design features.</t>
  </si>
  <si>
    <t>Interventions to soil are applied to three layers:  Layer 1 = Topsoil; Layer 2 = Upper 50cm of Spoil;  Layer 3 = Spoil below 50cm depth.  Layer 3 is rarely used (select "-" if not used).</t>
  </si>
  <si>
    <t>Soil and Spoil chemical characteristics relate to three layers:  Layer 1 = Topsoil; Layer 2 = Upper 50cm of Spoil;  Layer 3 = Spoil below 50cm depth.  Layer 3 is rarely used (select "-" if not used).</t>
  </si>
  <si>
    <t>Scenarios may include the expected soil attributes after amelioration.</t>
  </si>
  <si>
    <t>Soil and Spoil physical characteristics relate to two layers:  Layer 1 = Topsoil; Layer 2 = Upper 50cm of Spoil.  Layer 3 is rarely used (select "-" if not used).</t>
  </si>
  <si>
    <t>The model allows simulation of conditions in a Low (Decile 1); Average (Average); and High (Decile 9) rainfall year.  These rainfall conditions are selected from a drop-down menu for each scenario.</t>
  </si>
  <si>
    <t>Enter a description of each scenario to differentiate conditions or planned treatments at a site.</t>
  </si>
  <si>
    <t>All categorical variables are selected from drop-down menus in clear (unshaded) cells.</t>
  </si>
  <si>
    <t>All continuous values are entered in green shaded cells.  All entry values are supported by automated error checking.  Cells with out-of-range values will be shaded red.  Cells with in-range values will remain shaded green.</t>
  </si>
  <si>
    <t>Cumulative Rainfall 2 month prior to Gypsum Treatment</t>
  </si>
  <si>
    <t>Cumulative Rainfall 2 month after Gypsum Treatment</t>
  </si>
  <si>
    <t>Vegetatation structure and nutrient status</t>
  </si>
  <si>
    <t>Lists</t>
  </si>
  <si>
    <t>Drop down reference lists</t>
  </si>
  <si>
    <t>Results</t>
  </si>
  <si>
    <t>Raw data results from Netica</t>
  </si>
  <si>
    <t>Measurement</t>
  </si>
  <si>
    <t>Calcium amount relative to requirement layer 3</t>
  </si>
  <si>
    <t>Ca effectiveness layer 3</t>
  </si>
  <si>
    <t>Zeta potential layer 3</t>
  </si>
  <si>
    <t>mean</t>
  </si>
  <si>
    <t>error</t>
  </si>
  <si>
    <t>Spoil dispersivity layer 3 (NTU)</t>
  </si>
  <si>
    <t>Mid</t>
  </si>
  <si>
    <t>VeryHigh</t>
  </si>
  <si>
    <t>Ca_availability_1</t>
  </si>
  <si>
    <t>Calcium amount relative to requirement layer 1</t>
  </si>
  <si>
    <t>Ca effectiveness layer 1</t>
  </si>
  <si>
    <t>Zeta potential layer 1</t>
  </si>
  <si>
    <t>Spoil dispersivity layer 1 (NTU)</t>
  </si>
  <si>
    <t>Nutrition</t>
  </si>
  <si>
    <t>Total porosity layer 1 (%)</t>
  </si>
  <si>
    <t>Water holding capacity layer 1 (mm)</t>
  </si>
  <si>
    <t>Water status layer 1 (mm)</t>
  </si>
  <si>
    <t>Total porosity layer 2</t>
  </si>
  <si>
    <t>Water holding capacity layer 2 (mm)</t>
  </si>
  <si>
    <t>Water status layer 2 (mm)</t>
  </si>
  <si>
    <t>Plant available water content (mm)</t>
  </si>
  <si>
    <t>Vegetation root depth</t>
  </si>
  <si>
    <t>Shallow</t>
  </si>
  <si>
    <t>Deep</t>
  </si>
  <si>
    <t>LAYER 1 VULNERABILITY</t>
  </si>
  <si>
    <t>Calcium amount relative to requirement layer 2</t>
  </si>
  <si>
    <t>Ca effectiveness layer 2</t>
  </si>
  <si>
    <t>Zeta potential layer 2</t>
  </si>
  <si>
    <t>Spoil dispersivity layer 2 (NTU)</t>
  </si>
  <si>
    <t>Texture layer 2</t>
  </si>
  <si>
    <t>Coarse</t>
  </si>
  <si>
    <t>MediumFine</t>
  </si>
  <si>
    <t>Fine</t>
  </si>
  <si>
    <t>VeryFine</t>
  </si>
  <si>
    <t>Pore size frequency layer 2 (mm)</t>
  </si>
  <si>
    <t>Residual</t>
  </si>
  <si>
    <t>Infiltration rate layer 2 (mm/hr)</t>
  </si>
  <si>
    <t>LAYER 2 VULNERABILITY</t>
  </si>
  <si>
    <t>LAYER 3 VULNERABILITY</t>
  </si>
  <si>
    <t>PROFILE VULNERABILITY</t>
  </si>
  <si>
    <t>TUNNEL EXPOSURE</t>
  </si>
  <si>
    <t>TUNNELLING RISK</t>
  </si>
  <si>
    <t>Runon risk</t>
  </si>
  <si>
    <t>NoRunon</t>
  </si>
  <si>
    <t>Texture layer 1</t>
  </si>
  <si>
    <t>Pore size frequency layer 1 (mm)</t>
  </si>
  <si>
    <t>Infiltration rate layer 1 (mm/hr)</t>
  </si>
  <si>
    <t>Runoff risk</t>
  </si>
  <si>
    <t>VeryLow</t>
  </si>
  <si>
    <t>Runoff risk with surface management</t>
  </si>
  <si>
    <t>SURFACE GULLYING EXPOSURE</t>
  </si>
  <si>
    <t>SURFACE EROSION RISK</t>
  </si>
  <si>
    <t>Output</t>
  </si>
  <si>
    <t>Minimum</t>
  </si>
  <si>
    <t>Relative surface gullying risk ratio</t>
  </si>
  <si>
    <t>ACARP Project C240331 and C28044</t>
  </si>
  <si>
    <t>Cumulative rainfall calculations</t>
  </si>
  <si>
    <t>Soil chemical attributes (from laboratory analysis)</t>
  </si>
  <si>
    <t>Soil physical attributes (from laboratory analysis)</t>
  </si>
  <si>
    <t>Netica data entry form (compiled from data inputs)</t>
  </si>
  <si>
    <t>User input</t>
  </si>
  <si>
    <t>Auto input (macro)</t>
  </si>
  <si>
    <t>Note: pressing the button will clear your edit history</t>
  </si>
  <si>
    <t>YOU WILL NOT BE ABLE TO UNDO CHANGES</t>
  </si>
  <si>
    <t>Relative tunnelling risk ratio</t>
  </si>
  <si>
    <t>Results ranges</t>
  </si>
  <si>
    <t>Output component</t>
  </si>
  <si>
    <t>Output row</t>
  </si>
  <si>
    <t>Formula</t>
  </si>
  <si>
    <t xml:space="preserve">No of output rows </t>
  </si>
  <si>
    <t>--</t>
  </si>
  <si>
    <t>1. Pre-amendment</t>
  </si>
  <si>
    <t>2. Rock mulch treatment</t>
  </si>
  <si>
    <t>3. Post-amendment</t>
  </si>
  <si>
    <t>4. Post-amendment (Reduced treatment depth)</t>
  </si>
  <si>
    <t>5. Post-amendment (Reduced treatment ESP)</t>
  </si>
  <si>
    <t>6. Post-amendment (Reduced treatment depth and ESP)</t>
  </si>
  <si>
    <t xml:space="preserve">Scenario 01: </t>
  </si>
  <si>
    <t xml:space="preserve">Scenario 02: </t>
  </si>
  <si>
    <t xml:space="preserve">Scenario 03: </t>
  </si>
  <si>
    <t xml:space="preserve">Scenario 04: </t>
  </si>
  <si>
    <t xml:space="preserve">Scenario 05: </t>
  </si>
  <si>
    <t xml:space="preserve">Scenario 06: </t>
  </si>
  <si>
    <t xml:space="preserve">Scenario 07: </t>
  </si>
  <si>
    <t xml:space="preserve">Scenario 08: </t>
  </si>
  <si>
    <t xml:space="preserve">Scenario 09: </t>
  </si>
  <si>
    <t xml:space="preserve">Scenario 10: </t>
  </si>
  <si>
    <t xml:space="preserve">Scenario 11: </t>
  </si>
  <si>
    <t xml:space="preserve">Scenario 12: </t>
  </si>
  <si>
    <t xml:space="preserve">Scenario 13: </t>
  </si>
  <si>
    <t xml:space="preserve">Scenario 14: </t>
  </si>
  <si>
    <t xml:space="preserve">Scenario 15: </t>
  </si>
  <si>
    <t xml:space="preserve">Scenario 16: </t>
  </si>
  <si>
    <t xml:space="preserve">Scenario 17: </t>
  </si>
  <si>
    <t xml:space="preserve">Scenario 18: </t>
  </si>
  <si>
    <t xml:space="preserve">Scenario 19: </t>
  </si>
  <si>
    <t xml:space="preserve">Scenario 20: </t>
  </si>
  <si>
    <t>Enter the latitude and longitude in degrees, minutes and seconds for the centroid of the target site.  Alternatively, enter the decimal degrees in the "Degrees" line only.  The program will use this to automatically access the climate data for the site.</t>
  </si>
  <si>
    <t>Scenarios combined</t>
  </si>
  <si>
    <t>No action required.  This sheet collates all data inputs</t>
  </si>
  <si>
    <t>Data form</t>
  </si>
  <si>
    <t>Open the data form tab</t>
  </si>
  <si>
    <t>In the "File" tab, select save a copy, click on "Save as", then select "CSV (Comma delimited) (*.csv)" from the drop down menu</t>
  </si>
  <si>
    <t>Web Tool</t>
  </si>
  <si>
    <t xml:space="preserve">Click in the box under "Verterra Netica Integration" and navigate to the data form saved as csv to upload.  Alternatively, drag and drop the data form into the box </t>
  </si>
  <si>
    <t>Open the raw results form (.csv) from above and copy all columns with values</t>
  </si>
  <si>
    <t>Open the "Output" tab from this workbook</t>
  </si>
  <si>
    <t>Delete any columns that do not relate to a tested scenario.</t>
  </si>
  <si>
    <t>The results will be displayed in tabualar and graphical format</t>
  </si>
  <si>
    <t>Review data output.  The preferred scenario has the lowest relative erosion risk.</t>
  </si>
  <si>
    <t>Log in and click on the "Batch slope performance" button from the tools menu</t>
  </si>
  <si>
    <t>Open the website:  https://mine-rehabilitation.net.au/</t>
  </si>
  <si>
    <t>No action required.  This sheet is for drop-down menu lists</t>
  </si>
  <si>
    <t>If additional results colums are required:
     i. insert columns to the left of the shaded column
     ii. Drag the right-most results column to fill the space created</t>
  </si>
  <si>
    <t>https://mine-rehabilitation.net.au/</t>
  </si>
  <si>
    <t xml:space="preserve">Runnining the mine rehabilitaton erosion risk tool </t>
  </si>
  <si>
    <t>Mine rehab erosion risk tool</t>
  </si>
  <si>
    <t>This step involves compiling the data form ready to run in the Mine Reabilitation Erosion Risk Tool</t>
  </si>
  <si>
    <t>The data form is now ready to upload to the Mine Reabilitation Erosion Risk Tool</t>
  </si>
  <si>
    <t>Climate data is automatically filled using a Macro.  If this function doesn’t work, it will be necessary to change your computer's Macros settings:
     &gt; Select "File"
     &gt; Select "Options"
     &gt; Select "Trust Centre"
     &gt; Select "Trust Centre Settings"
     &gt; Select "Macro Settings"
     &gt; Select "Disable all Macros with notification"
     &gt; Click "OK"</t>
  </si>
  <si>
    <t>V9.1</t>
  </si>
  <si>
    <t>Do not copy and paste data from outside the workbook.  Enter values or select drop-downs directly.  Alternate scenarios may be compiled by copy and pasting columns within the workbook.</t>
  </si>
  <si>
    <t>Select a climate description from the drop-down menu for each scenario</t>
  </si>
  <si>
    <t>No action required.  This sheet automatically calculates the likely cumulative rainfall for 36 two month periods and three rainfall intensity options:  Low (Decile 1); Average and High (Decile 9).  Results provide input to the Climate Assumptions sheet.</t>
  </si>
  <si>
    <t>Gypsum is activated by rainfall after application.  Enter the month and date of planned gypsum application.  The program will automatically calculate the likely cumulative rainfall 2 months after the planned application.</t>
  </si>
  <si>
    <t>The Mine Rehabilitation Erosion Risk Tool will process the data and return the results as a .csv file.  This may take a few minutes.  If the results workbook doesn’t appear at the bottom of the browser window, it may be found in your computer's "Downloads" folder.</t>
  </si>
  <si>
    <t>Open the "Results" tab in this workbook, and paste in the raw results, starting in the top left corner (cell A1)</t>
  </si>
  <si>
    <t>Contents &amp; Workflow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</si>
</sst>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1"/>
      <color theme="1"/>
      <name val="Calibri"/>
      <family val="2"/>
      <scheme val="minor"/>
    </font>
    <font>
      <sz val="11"/>
      <color rgb="FFFF0000"/>
      <name val="Calibri"/>
      <family val="2"/>
      <scheme val="minor"/>
    </font>
    <font>
      <b/>
      <sz val="11"/>
      <color rgb="FFFFFFFF"/>
      <name val="Calibri"/>
      <family val="2"/>
      <scheme val="minor"/>
    </font>
    <font>
      <b/>
      <sz val="11"/>
      <color rgb="FF000000"/>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b/>
      <sz val="10"/>
      <color theme="1"/>
      <name val="Calibri"/>
      <family val="2"/>
      <scheme val="minor"/>
    </font>
    <font>
      <sz val="10"/>
      <color rgb="FFFF0000"/>
      <name val="Calibri"/>
      <family val="2"/>
      <scheme val="minor"/>
    </font>
    <font>
      <b/>
      <sz val="10"/>
      <color rgb="FF333333"/>
      <name val="Calibri"/>
      <family val="2"/>
      <scheme val="minor"/>
    </font>
    <font>
      <sz val="10"/>
      <color rgb="FF333333"/>
      <name val="Calibri"/>
      <family val="2"/>
      <scheme val="minor"/>
    </font>
    <font>
      <sz val="14"/>
      <color theme="1"/>
      <name val="Calibri"/>
      <family val="2"/>
      <scheme val="minor"/>
    </font>
    <font>
      <sz val="24"/>
      <color theme="1"/>
      <name val="Calibri"/>
      <family val="2"/>
      <scheme val="minor"/>
    </font>
    <font>
      <u/>
      <sz val="11"/>
      <color theme="10"/>
      <name val="Calibri"/>
      <family val="2"/>
      <scheme val="minor"/>
    </font>
    <font>
      <b/>
      <i/>
      <sz val="11"/>
      <color theme="1"/>
      <name val="Calibri"/>
      <family val="2"/>
      <scheme val="minor"/>
    </font>
    <font>
      <i/>
      <sz val="14"/>
      <color theme="1"/>
      <name val="Calibri"/>
      <family val="2"/>
      <scheme val="minor"/>
    </font>
    <font>
      <i/>
      <sz val="10"/>
      <color rgb="FFFF0000"/>
      <name val="Calibri"/>
      <family val="2"/>
      <scheme val="minor"/>
    </font>
    <font>
      <b/>
      <i/>
      <sz val="10"/>
      <color rgb="FFFF0000"/>
      <name val="Calibri"/>
      <family val="2"/>
      <scheme val="minor"/>
    </font>
    <font>
      <sz val="11"/>
      <color rgb="FF000000"/>
      <name val="Calibri"/>
      <family val="2"/>
    </font>
    <font>
      <sz val="11"/>
      <color theme="0"/>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2BCB7"/>
        <bgColor indexed="64"/>
      </patternFill>
    </fill>
    <fill>
      <patternFill patternType="solid">
        <fgColor rgb="FFFFFFCC"/>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D9D9D9"/>
        <bgColor indexed="64"/>
      </patternFill>
    </fill>
    <fill>
      <patternFill patternType="solid">
        <fgColor rgb="FFFFFFFF"/>
        <bgColor indexed="64"/>
      </patternFill>
    </fill>
    <fill>
      <patternFill patternType="solid">
        <fgColor rgb="FFFF5050"/>
        <bgColor indexed="64"/>
      </patternFill>
    </fill>
    <fill>
      <patternFill patternType="solid">
        <fgColor rgb="FF00B0F0"/>
        <bgColor indexed="64"/>
      </patternFill>
    </fill>
    <fill>
      <patternFill patternType="gray0625">
        <bgColor theme="0" tint="-0.14999847407452621"/>
      </patternFill>
    </fill>
    <fill>
      <patternFill patternType="gray0625"/>
    </fill>
    <fill>
      <patternFill patternType="gray0625">
        <bgColor rgb="FFFFC000"/>
      </patternFill>
    </fill>
    <fill>
      <patternFill patternType="gray0625">
        <bgColor rgb="FFFFFFFF"/>
      </patternFill>
    </fill>
    <fill>
      <patternFill patternType="solid">
        <fgColor theme="0" tint="-4.9989318521683403E-2"/>
        <bgColor indexed="64"/>
      </patternFill>
    </fill>
    <fill>
      <patternFill patternType="solid">
        <fgColor rgb="FF9966FF"/>
        <bgColor indexed="64"/>
      </patternFill>
    </fill>
    <fill>
      <patternFill patternType="gray0625">
        <bgColor theme="0" tint="-4.9989318521683403E-2"/>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gray0625">
        <bgColor rgb="FF00B0F0"/>
      </patternFill>
    </fill>
    <fill>
      <patternFill patternType="gray0625">
        <bgColor rgb="FF9966FF"/>
      </patternFill>
    </fill>
    <fill>
      <patternFill patternType="gray0625">
        <bgColor theme="0" tint="-0.249977111117893"/>
      </patternFill>
    </fill>
    <fill>
      <patternFill patternType="gray0625">
        <bgColor rgb="FFFFFF00"/>
      </patternFill>
    </fill>
    <fill>
      <patternFill patternType="gray0625">
        <bgColor rgb="FF92D050"/>
      </patternFill>
    </fill>
    <fill>
      <patternFill patternType="solid">
        <fgColor rgb="FF7030A0"/>
        <bgColor indexed="64"/>
      </patternFill>
    </fill>
    <fill>
      <patternFill patternType="solid">
        <fgColor rgb="FFFFFF99"/>
        <bgColor indexed="64"/>
      </patternFill>
    </fill>
    <fill>
      <patternFill patternType="solid">
        <fgColor theme="9" tint="-0.249977111117893"/>
        <bgColor indexed="64"/>
      </patternFill>
    </fill>
    <fill>
      <patternFill patternType="solid">
        <fgColor theme="5" tint="0.59999389629810485"/>
        <bgColor indexed="64"/>
      </patternFill>
    </fill>
    <fill>
      <patternFill patternType="gray0625">
        <bgColor rgb="FF02BCB7"/>
      </patternFill>
    </fill>
    <fill>
      <patternFill patternType="gray0625">
        <bgColor rgb="FFD9D9D9"/>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0" fontId="20" fillId="0" borderId="0" applyNumberFormat="0" applyFill="0" applyBorder="0" applyAlignment="0" applyProtection="0"/>
  </cellStyleXfs>
  <cellXfs count="304">
    <xf numFmtId="0" fontId="0" fillId="0" borderId="0" xfId="0"/>
    <xf numFmtId="0" fontId="0" fillId="2" borderId="1" xfId="0" applyFill="1" applyBorder="1"/>
    <xf numFmtId="0" fontId="0" fillId="0" borderId="1" xfId="0" applyBorder="1"/>
    <xf numFmtId="0" fontId="0" fillId="3" borderId="1" xfId="0" applyFill="1" applyBorder="1"/>
    <xf numFmtId="0" fontId="2" fillId="2" borderId="1" xfId="0" applyFont="1" applyFill="1" applyBorder="1"/>
    <xf numFmtId="0" fontId="1" fillId="4" borderId="1" xfId="0" applyFont="1" applyFill="1" applyBorder="1"/>
    <xf numFmtId="0" fontId="0" fillId="0" borderId="1" xfId="0" applyFill="1" applyBorder="1"/>
    <xf numFmtId="0" fontId="1" fillId="2" borderId="1" xfId="0" applyFont="1" applyFill="1" applyBorder="1"/>
    <xf numFmtId="0" fontId="1" fillId="4" borderId="1"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1" fillId="0" borderId="1" xfId="0" applyFont="1" applyFill="1" applyBorder="1"/>
    <xf numFmtId="0" fontId="0" fillId="0" borderId="1" xfId="0" applyFill="1" applyBorder="1" applyAlignment="1">
      <alignment horizontal="left"/>
    </xf>
    <xf numFmtId="0" fontId="0" fillId="0" borderId="1" xfId="0" applyBorder="1" applyAlignment="1">
      <alignment horizontal="left"/>
    </xf>
    <xf numFmtId="0" fontId="1" fillId="4" borderId="1" xfId="0" applyFont="1" applyFill="1" applyBorder="1" applyAlignment="1">
      <alignment horizontal="center" vertical="top" wrapText="1"/>
    </xf>
    <xf numFmtId="0" fontId="0" fillId="0" borderId="0" xfId="0" applyAlignment="1">
      <alignment vertical="top" wrapText="1"/>
    </xf>
    <xf numFmtId="0" fontId="1" fillId="4" borderId="1" xfId="0" applyFont="1" applyFill="1" applyBorder="1" applyAlignment="1">
      <alignment horizontal="center" vertical="top"/>
    </xf>
    <xf numFmtId="0" fontId="1" fillId="4" borderId="1" xfId="0" applyFont="1" applyFill="1" applyBorder="1" applyAlignment="1">
      <alignment vertical="top"/>
    </xf>
    <xf numFmtId="0" fontId="0" fillId="0" borderId="0" xfId="0" applyAlignment="1">
      <alignment vertical="top"/>
    </xf>
    <xf numFmtId="0" fontId="2" fillId="2" borderId="1" xfId="0" applyFont="1" applyFill="1" applyBorder="1" applyAlignment="1">
      <alignment vertical="top"/>
    </xf>
    <xf numFmtId="0" fontId="0" fillId="0" borderId="0" xfId="0" applyAlignment="1">
      <alignment horizontal="center" vertical="top"/>
    </xf>
    <xf numFmtId="0" fontId="2" fillId="8" borderId="1" xfId="0" applyFont="1" applyFill="1" applyBorder="1" applyAlignment="1">
      <alignment horizontal="center" vertical="top"/>
    </xf>
    <xf numFmtId="0" fontId="2" fillId="8" borderId="1" xfId="0" applyFont="1" applyFill="1" applyBorder="1" applyAlignment="1">
      <alignment vertical="top"/>
    </xf>
    <xf numFmtId="0" fontId="0" fillId="3" borderId="1" xfId="0" applyFill="1" applyBorder="1" applyAlignment="1">
      <alignment horizontal="center"/>
    </xf>
    <xf numFmtId="10" fontId="0" fillId="0" borderId="0" xfId="0" applyNumberFormat="1"/>
    <xf numFmtId="0" fontId="0" fillId="0" borderId="1" xfId="0" applyBorder="1" applyAlignment="1">
      <alignment vertical="center" wrapText="1"/>
    </xf>
    <xf numFmtId="0" fontId="0" fillId="0" borderId="1" xfId="0" applyFill="1" applyBorder="1" applyAlignment="1">
      <alignment vertical="center" wrapText="1"/>
    </xf>
    <xf numFmtId="10" fontId="0" fillId="0" borderId="1" xfId="0" applyNumberFormat="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2" fontId="0" fillId="0" borderId="1" xfId="1" applyNumberFormat="1" applyFont="1" applyBorder="1" applyAlignment="1">
      <alignment horizont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2" fillId="17" borderId="1" xfId="0" applyFont="1" applyFill="1" applyBorder="1" applyAlignment="1">
      <alignment horizontal="center" vertical="top" wrapText="1"/>
    </xf>
    <xf numFmtId="0" fontId="0" fillId="0" borderId="1" xfId="0" applyBorder="1" applyAlignment="1">
      <alignment vertical="top" wrapText="1"/>
    </xf>
    <xf numFmtId="0" fontId="0" fillId="15" borderId="1" xfId="0" applyFill="1" applyBorder="1" applyAlignment="1">
      <alignment horizontal="center"/>
    </xf>
    <xf numFmtId="0" fontId="0" fillId="0" borderId="0" xfId="0" applyFill="1" applyAlignment="1">
      <alignment vertical="top" wrapText="1"/>
    </xf>
    <xf numFmtId="0" fontId="11" fillId="0" borderId="1" xfId="0" applyFont="1" applyBorder="1" applyAlignment="1">
      <alignment horizontal="center" vertical="top" wrapText="1"/>
    </xf>
    <xf numFmtId="0" fontId="11" fillId="18" borderId="1" xfId="0" applyFont="1" applyFill="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vertical="top" wrapText="1"/>
    </xf>
    <xf numFmtId="0" fontId="11" fillId="15" borderId="1" xfId="0" applyFont="1" applyFill="1" applyBorder="1" applyAlignment="1">
      <alignment horizontal="center" vertical="top" wrapText="1"/>
    </xf>
    <xf numFmtId="0" fontId="11" fillId="0" borderId="0" xfId="0" applyFont="1" applyFill="1" applyAlignment="1">
      <alignment horizontal="center" vertical="top" wrapText="1"/>
    </xf>
    <xf numFmtId="0" fontId="11" fillId="0" borderId="0" xfId="0" applyFont="1" applyFill="1" applyAlignment="1">
      <alignment vertical="top" wrapText="1"/>
    </xf>
    <xf numFmtId="0" fontId="11" fillId="0" borderId="1" xfId="0" applyFont="1" applyFill="1" applyBorder="1" applyAlignment="1">
      <alignment horizontal="center" vertical="top" wrapText="1"/>
    </xf>
    <xf numFmtId="0" fontId="11" fillId="0" borderId="1" xfId="0" applyFont="1" applyBorder="1" applyAlignment="1">
      <alignment horizontal="left" vertical="top" wrapText="1"/>
    </xf>
    <xf numFmtId="0" fontId="11" fillId="15" borderId="1"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2" fillId="19" borderId="1" xfId="0" applyFont="1" applyFill="1" applyBorder="1" applyAlignment="1">
      <alignment horizontal="center" vertical="top" wrapText="1"/>
    </xf>
    <xf numFmtId="0" fontId="0" fillId="0" borderId="0" xfId="0" applyFill="1" applyAlignment="1">
      <alignment horizontal="center"/>
    </xf>
    <xf numFmtId="0" fontId="11" fillId="20" borderId="1" xfId="0" applyFont="1" applyFill="1" applyBorder="1" applyAlignment="1">
      <alignment horizontal="center" vertical="top" wrapText="1"/>
    </xf>
    <xf numFmtId="0" fontId="13" fillId="4" borderId="1" xfId="0" applyFont="1" applyFill="1" applyBorder="1" applyAlignment="1">
      <alignment horizontal="left" vertical="top" wrapText="1"/>
    </xf>
    <xf numFmtId="0" fontId="12" fillId="13" borderId="1"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3" borderId="1" xfId="0" applyFont="1" applyFill="1" applyBorder="1" applyAlignment="1">
      <alignment horizontal="center" vertical="top" wrapText="1"/>
    </xf>
    <xf numFmtId="0" fontId="12" fillId="0" borderId="0" xfId="0" applyFont="1" applyAlignment="1">
      <alignment vertical="top" wrapText="1"/>
    </xf>
    <xf numFmtId="0" fontId="12" fillId="21" borderId="1" xfId="0" applyFont="1" applyFill="1" applyBorder="1" applyAlignment="1">
      <alignment horizontal="center" vertical="top" wrapText="1"/>
    </xf>
    <xf numFmtId="0" fontId="2" fillId="2" borderId="1" xfId="0" applyFont="1" applyFill="1" applyBorder="1" applyAlignment="1">
      <alignment horizontal="center" vertical="top"/>
    </xf>
    <xf numFmtId="0" fontId="0" fillId="0" borderId="1" xfId="0" applyFont="1" applyFill="1" applyBorder="1" applyAlignment="1">
      <alignment horizontal="center" vertical="top"/>
    </xf>
    <xf numFmtId="0" fontId="0" fillId="13" borderId="1" xfId="0" applyFill="1" applyBorder="1" applyAlignment="1">
      <alignment vertical="top" wrapText="1"/>
    </xf>
    <xf numFmtId="0" fontId="0" fillId="19" borderId="1" xfId="0" applyFill="1" applyBorder="1" applyAlignment="1">
      <alignment vertical="top" wrapText="1"/>
    </xf>
    <xf numFmtId="0" fontId="0" fillId="6" borderId="1" xfId="0" applyFill="1" applyBorder="1" applyAlignment="1">
      <alignment vertical="top" wrapText="1"/>
    </xf>
    <xf numFmtId="0" fontId="0" fillId="0" borderId="1" xfId="0" applyFill="1" applyBorder="1" applyAlignment="1">
      <alignment vertical="top" wrapText="1"/>
    </xf>
    <xf numFmtId="0" fontId="0" fillId="3" borderId="1" xfId="0" applyFill="1" applyBorder="1" applyAlignment="1">
      <alignment vertical="top" wrapText="1"/>
    </xf>
    <xf numFmtId="0" fontId="0" fillId="22" borderId="1" xfId="0" applyFill="1" applyBorder="1" applyAlignment="1">
      <alignment vertical="top" wrapText="1"/>
    </xf>
    <xf numFmtId="0" fontId="0" fillId="24" borderId="1" xfId="0" applyFill="1" applyBorder="1"/>
    <xf numFmtId="0" fontId="0" fillId="6" borderId="1" xfId="0" applyFill="1" applyBorder="1"/>
    <xf numFmtId="0" fontId="0" fillId="25" borderId="1" xfId="0" applyFill="1" applyBorder="1"/>
    <xf numFmtId="0" fontId="14" fillId="0" borderId="0" xfId="0" applyFont="1"/>
    <xf numFmtId="0" fontId="0" fillId="23" borderId="1" xfId="0" applyFill="1" applyBorder="1"/>
    <xf numFmtId="0" fontId="0" fillId="23" borderId="1" xfId="0" applyFill="1" applyBorder="1" applyAlignment="1">
      <alignment horizontal="center"/>
    </xf>
    <xf numFmtId="1" fontId="0" fillId="0" borderId="1" xfId="0" applyNumberFormat="1" applyBorder="1" applyAlignment="1">
      <alignment horizontal="center"/>
    </xf>
    <xf numFmtId="0" fontId="14" fillId="0" borderId="0" xfId="0" applyFont="1" applyAlignment="1">
      <alignment horizontal="center"/>
    </xf>
    <xf numFmtId="0" fontId="0" fillId="12" borderId="1" xfId="0" applyFill="1" applyBorder="1"/>
    <xf numFmtId="0" fontId="0" fillId="9" borderId="1" xfId="0" applyFill="1" applyBorder="1" applyAlignment="1">
      <alignment vertical="top" wrapText="1"/>
    </xf>
    <xf numFmtId="0" fontId="13" fillId="4" borderId="1" xfId="0" applyFont="1" applyFill="1" applyBorder="1" applyAlignment="1">
      <alignment horizontal="center" vertical="top" wrapText="1"/>
    </xf>
    <xf numFmtId="0" fontId="2" fillId="6" borderId="1" xfId="0" applyFont="1" applyFill="1" applyBorder="1"/>
    <xf numFmtId="0" fontId="2" fillId="19" borderId="1" xfId="0" applyFont="1" applyFill="1" applyBorder="1"/>
    <xf numFmtId="0" fontId="1" fillId="13" borderId="1" xfId="0" applyFont="1" applyFill="1" applyBorder="1" applyAlignment="1">
      <alignment horizontal="center" vertical="top"/>
    </xf>
    <xf numFmtId="0" fontId="1" fillId="13" borderId="1" xfId="0" applyFont="1" applyFill="1" applyBorder="1" applyAlignment="1">
      <alignment vertical="top"/>
    </xf>
    <xf numFmtId="0" fontId="1" fillId="13" borderId="1" xfId="0" applyFont="1" applyFill="1" applyBorder="1" applyAlignment="1">
      <alignment horizontal="center" vertical="top" wrapText="1"/>
    </xf>
    <xf numFmtId="0" fontId="2" fillId="26" borderId="1" xfId="0" applyFont="1" applyFill="1" applyBorder="1" applyAlignment="1">
      <alignment horizontal="center" vertical="top" wrapText="1"/>
    </xf>
    <xf numFmtId="0" fontId="2" fillId="13" borderId="1" xfId="0" applyFont="1" applyFill="1" applyBorder="1" applyAlignment="1">
      <alignment vertical="top"/>
    </xf>
    <xf numFmtId="0" fontId="2" fillId="19" borderId="1" xfId="0" applyFont="1" applyFill="1" applyBorder="1" applyAlignment="1">
      <alignment horizontal="center"/>
    </xf>
    <xf numFmtId="0" fontId="2" fillId="6" borderId="1" xfId="0" applyFont="1" applyFill="1" applyBorder="1" applyAlignment="1">
      <alignment horizontal="center"/>
    </xf>
    <xf numFmtId="0" fontId="0" fillId="24" borderId="1" xfId="0" applyFill="1" applyBorder="1" applyAlignment="1">
      <alignment horizontal="center"/>
    </xf>
    <xf numFmtId="0" fontId="2" fillId="14" borderId="1" xfId="0" applyFont="1" applyFill="1" applyBorder="1" applyAlignment="1">
      <alignment horizontal="center"/>
    </xf>
    <xf numFmtId="0" fontId="2" fillId="27" borderId="1" xfId="0" applyFont="1" applyFill="1" applyBorder="1" applyAlignment="1">
      <alignment horizontal="center"/>
    </xf>
    <xf numFmtId="0" fontId="2" fillId="14" borderId="1" xfId="0" applyFont="1" applyFill="1" applyBorder="1" applyAlignment="1">
      <alignment horizontal="center" vertical="top"/>
    </xf>
    <xf numFmtId="0" fontId="2" fillId="16" borderId="1" xfId="0" applyFont="1" applyFill="1" applyBorder="1" applyAlignment="1">
      <alignment horizontal="center"/>
    </xf>
    <xf numFmtId="0" fontId="2" fillId="28" borderId="1" xfId="0" applyFont="1" applyFill="1" applyBorder="1" applyAlignment="1">
      <alignment horizontal="center" vertical="top"/>
    </xf>
    <xf numFmtId="0" fontId="0" fillId="29" borderId="1" xfId="0" applyFill="1" applyBorder="1" applyAlignment="1">
      <alignment horizontal="center"/>
    </xf>
    <xf numFmtId="0" fontId="0" fillId="30" borderId="1" xfId="0" applyFill="1" applyBorder="1" applyAlignment="1">
      <alignment horizontal="center"/>
    </xf>
    <xf numFmtId="0" fontId="0" fillId="0" borderId="1" xfId="0" applyBorder="1" applyAlignment="1">
      <alignment horizontal="center" vertical="top"/>
    </xf>
    <xf numFmtId="0" fontId="2" fillId="9" borderId="1" xfId="0" applyFont="1" applyFill="1" applyBorder="1" applyAlignment="1">
      <alignment horizontal="left" vertical="top"/>
    </xf>
    <xf numFmtId="0" fontId="2" fillId="19" borderId="1" xfId="0" applyFont="1" applyFill="1" applyBorder="1" applyAlignment="1">
      <alignment vertical="top"/>
    </xf>
    <xf numFmtId="0" fontId="2" fillId="6" borderId="1" xfId="0" applyFont="1" applyFill="1" applyBorder="1" applyAlignment="1">
      <alignment vertical="top"/>
    </xf>
    <xf numFmtId="0" fontId="2" fillId="3" borderId="1" xfId="0" applyFont="1" applyFill="1" applyBorder="1" applyAlignment="1">
      <alignment vertical="top"/>
    </xf>
    <xf numFmtId="0" fontId="2" fillId="22" borderId="1" xfId="0" applyFont="1" applyFill="1" applyBorder="1" applyAlignment="1">
      <alignment vertical="top"/>
    </xf>
    <xf numFmtId="0" fontId="2" fillId="23" borderId="1" xfId="0" applyFont="1" applyFill="1" applyBorder="1"/>
    <xf numFmtId="0" fontId="0" fillId="0" borderId="1" xfId="0" applyBorder="1" applyAlignment="1">
      <alignment horizontal="center" wrapText="1"/>
    </xf>
    <xf numFmtId="0" fontId="0" fillId="0" borderId="1" xfId="0" applyBorder="1" applyAlignment="1">
      <alignment wrapText="1"/>
    </xf>
    <xf numFmtId="0" fontId="0" fillId="15" borderId="1" xfId="0" applyFill="1" applyBorder="1" applyAlignment="1">
      <alignment horizontal="center" wrapText="1"/>
    </xf>
    <xf numFmtId="0" fontId="0" fillId="0" borderId="0" xfId="0" applyAlignment="1">
      <alignment wrapText="1"/>
    </xf>
    <xf numFmtId="0" fontId="0" fillId="13" borderId="1" xfId="0" applyFill="1" applyBorder="1"/>
    <xf numFmtId="0" fontId="0" fillId="31" borderId="1" xfId="0" applyFill="1" applyBorder="1"/>
    <xf numFmtId="0" fontId="0" fillId="32" borderId="1" xfId="0" applyFill="1" applyBorder="1"/>
    <xf numFmtId="0" fontId="0" fillId="22" borderId="1" xfId="0" applyFill="1" applyBorder="1"/>
    <xf numFmtId="0" fontId="0" fillId="9" borderId="1" xfId="0" applyFill="1" applyBorder="1"/>
    <xf numFmtId="0" fontId="0" fillId="5" borderId="6" xfId="0" applyFill="1" applyBorder="1"/>
    <xf numFmtId="0" fontId="0" fillId="5" borderId="7" xfId="0" applyFill="1" applyBorder="1"/>
    <xf numFmtId="0" fontId="0" fillId="5" borderId="8" xfId="0" applyFill="1" applyBorder="1"/>
    <xf numFmtId="0" fontId="0" fillId="5" borderId="5" xfId="0" applyFill="1" applyBorder="1"/>
    <xf numFmtId="0" fontId="0" fillId="5" borderId="0" xfId="0" applyFill="1" applyBorder="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0" fillId="0" borderId="0" xfId="0" applyFill="1" applyBorder="1"/>
    <xf numFmtId="0" fontId="0" fillId="0" borderId="0" xfId="0" applyFill="1"/>
    <xf numFmtId="0" fontId="19" fillId="0" borderId="0" xfId="0" applyFont="1" applyFill="1" applyBorder="1" applyAlignment="1">
      <alignment horizontal="left"/>
    </xf>
    <xf numFmtId="0" fontId="19" fillId="5" borderId="0" xfId="0" applyFont="1" applyFill="1" applyBorder="1" applyAlignment="1">
      <alignment horizontal="left"/>
    </xf>
    <xf numFmtId="0" fontId="20" fillId="5" borderId="0" xfId="2" applyFill="1" applyBorder="1"/>
    <xf numFmtId="0" fontId="0" fillId="5" borderId="5" xfId="0" applyFill="1" applyBorder="1" applyAlignment="1">
      <alignment wrapText="1"/>
    </xf>
    <xf numFmtId="0" fontId="0" fillId="5" borderId="9" xfId="0" applyFill="1" applyBorder="1" applyAlignment="1">
      <alignment wrapText="1"/>
    </xf>
    <xf numFmtId="164" fontId="11" fillId="0" borderId="1" xfId="0" applyNumberFormat="1" applyFont="1" applyBorder="1" applyAlignment="1">
      <alignment horizontal="center" vertical="top" wrapText="1"/>
    </xf>
    <xf numFmtId="164" fontId="11" fillId="15" borderId="1" xfId="0" applyNumberFormat="1"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164" fontId="11" fillId="0" borderId="1" xfId="0" applyNumberFormat="1" applyFont="1" applyFill="1" applyBorder="1" applyAlignment="1">
      <alignment horizontal="center" vertical="top" wrapText="1"/>
    </xf>
    <xf numFmtId="164" fontId="0" fillId="0" borderId="1" xfId="0" applyNumberFormat="1" applyBorder="1" applyAlignment="1">
      <alignment horizontal="center"/>
    </xf>
    <xf numFmtId="164" fontId="2" fillId="8" borderId="1" xfId="0" applyNumberFormat="1" applyFont="1" applyFill="1" applyBorder="1" applyAlignment="1">
      <alignment horizontal="center" vertical="top"/>
    </xf>
    <xf numFmtId="0" fontId="7" fillId="0" borderId="1" xfId="0" applyFont="1" applyBorder="1" applyAlignment="1">
      <alignment horizontal="left"/>
    </xf>
    <xf numFmtId="0" fontId="2" fillId="13" borderId="1" xfId="0" applyFont="1" applyFill="1" applyBorder="1" applyAlignment="1">
      <alignment vertical="top" wrapText="1"/>
    </xf>
    <xf numFmtId="0" fontId="2" fillId="0" borderId="0" xfId="0" applyFont="1"/>
    <xf numFmtId="0" fontId="2" fillId="34" borderId="1" xfId="0" applyFont="1" applyFill="1" applyBorder="1"/>
    <xf numFmtId="0" fontId="0" fillId="34" borderId="1" xfId="0" applyFill="1" applyBorder="1"/>
    <xf numFmtId="0" fontId="0" fillId="34" borderId="1" xfId="0" applyFill="1" applyBorder="1" applyAlignment="1">
      <alignment horizontal="center"/>
    </xf>
    <xf numFmtId="0" fontId="0" fillId="4" borderId="1" xfId="0" applyFill="1" applyBorder="1"/>
    <xf numFmtId="0" fontId="9" fillId="10" borderId="3" xfId="0" applyFont="1" applyFill="1" applyBorder="1" applyAlignment="1">
      <alignment vertical="center" wrapText="1"/>
    </xf>
    <xf numFmtId="0" fontId="0" fillId="4" borderId="1" xfId="0" applyFill="1" applyBorder="1" applyAlignment="1">
      <alignment vertical="top" wrapText="1"/>
    </xf>
    <xf numFmtId="0" fontId="2" fillId="4" borderId="1" xfId="0" applyFont="1" applyFill="1" applyBorder="1" applyAlignment="1">
      <alignment vertical="top"/>
    </xf>
    <xf numFmtId="0" fontId="9" fillId="10" borderId="2" xfId="0" applyFont="1" applyFill="1" applyBorder="1" applyAlignment="1">
      <alignment vertical="center"/>
    </xf>
    <xf numFmtId="0" fontId="9" fillId="10" borderId="3" xfId="0" applyFont="1" applyFill="1" applyBorder="1" applyAlignment="1">
      <alignment vertical="center"/>
    </xf>
    <xf numFmtId="0" fontId="8" fillId="35" borderId="1" xfId="0" applyFont="1" applyFill="1" applyBorder="1" applyAlignment="1">
      <alignment horizontal="center" vertical="center" wrapText="1"/>
    </xf>
    <xf numFmtId="0" fontId="9" fillId="36" borderId="4" xfId="0" applyFont="1" applyFill="1" applyBorder="1" applyAlignment="1">
      <alignment vertical="center"/>
    </xf>
    <xf numFmtId="10" fontId="0" fillId="15" borderId="1" xfId="0" applyNumberFormat="1" applyFill="1" applyBorder="1" applyAlignment="1">
      <alignment horizontal="center" vertical="center" wrapText="1"/>
    </xf>
    <xf numFmtId="0" fontId="9" fillId="36" borderId="4" xfId="0" applyFont="1" applyFill="1" applyBorder="1" applyAlignment="1">
      <alignment vertical="center" wrapText="1"/>
    </xf>
    <xf numFmtId="10" fontId="10" fillId="15" borderId="1" xfId="0" applyNumberFormat="1" applyFont="1" applyFill="1" applyBorder="1" applyAlignment="1">
      <alignment horizontal="center" vertical="center" wrapText="1"/>
    </xf>
    <xf numFmtId="2" fontId="0" fillId="15" borderId="1" xfId="1" applyNumberFormat="1" applyFont="1" applyFill="1" applyBorder="1" applyAlignment="1">
      <alignment horizontal="center"/>
    </xf>
    <xf numFmtId="2" fontId="0" fillId="15" borderId="1" xfId="1" applyNumberFormat="1" applyFont="1" applyFill="1" applyBorder="1" applyAlignment="1">
      <alignment horizontal="center" vertical="center"/>
    </xf>
    <xf numFmtId="2" fontId="0" fillId="15" borderId="1" xfId="0" applyNumberFormat="1" applyFill="1" applyBorder="1" applyAlignment="1">
      <alignment horizontal="center" vertical="center"/>
    </xf>
    <xf numFmtId="0" fontId="21" fillId="10" borderId="1" xfId="0" applyFont="1" applyFill="1" applyBorder="1" applyAlignment="1">
      <alignment vertical="center" wrapText="1"/>
    </xf>
    <xf numFmtId="10" fontId="21" fillId="36" borderId="1" xfId="0" applyNumberFormat="1" applyFont="1" applyFill="1" applyBorder="1" applyAlignment="1">
      <alignment horizontal="center" vertical="center" wrapText="1"/>
    </xf>
    <xf numFmtId="14" fontId="0" fillId="5" borderId="0" xfId="0" applyNumberFormat="1" applyFill="1" applyBorder="1" applyAlignment="1">
      <alignment horizontal="left"/>
    </xf>
    <xf numFmtId="0" fontId="0" fillId="0" borderId="0" xfId="0"/>
    <xf numFmtId="0" fontId="0" fillId="0" borderId="1" xfId="0" applyBorder="1"/>
    <xf numFmtId="0" fontId="2" fillId="2" borderId="1" xfId="0" applyFont="1" applyFill="1" applyBorder="1"/>
    <xf numFmtId="0" fontId="1" fillId="4" borderId="1" xfId="0" applyFont="1" applyFill="1"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Font="1"/>
    <xf numFmtId="0" fontId="0" fillId="0" borderId="1" xfId="0" applyBorder="1" applyAlignment="1">
      <alignment vertical="center" wrapText="1"/>
    </xf>
    <xf numFmtId="10" fontId="0" fillId="0" borderId="1" xfId="0" applyNumberFormat="1" applyBorder="1" applyAlignment="1">
      <alignment horizontal="center" vertical="center" wrapText="1"/>
    </xf>
    <xf numFmtId="10" fontId="10" fillId="0" borderId="1" xfId="0" applyNumberFormat="1" applyFont="1" applyFill="1" applyBorder="1" applyAlignment="1">
      <alignment horizontal="center" vertical="center" wrapText="1"/>
    </xf>
    <xf numFmtId="0" fontId="9" fillId="10" borderId="3" xfId="0" applyFont="1" applyFill="1" applyBorder="1" applyAlignment="1">
      <alignment vertical="center"/>
    </xf>
    <xf numFmtId="0" fontId="2" fillId="2" borderId="0" xfId="0" applyFont="1" applyFill="1"/>
    <xf numFmtId="10" fontId="0" fillId="2" borderId="1" xfId="0" applyNumberFormat="1" applyFill="1" applyBorder="1" applyAlignment="1">
      <alignment horizontal="center" vertical="center" wrapText="1"/>
    </xf>
    <xf numFmtId="0" fontId="26" fillId="4" borderId="1" xfId="0" applyFont="1" applyFill="1" applyBorder="1"/>
    <xf numFmtId="0" fontId="26" fillId="4" borderId="1" xfId="0" applyFont="1" applyFill="1" applyBorder="1" applyAlignment="1">
      <alignment horizontal="center"/>
    </xf>
    <xf numFmtId="164" fontId="11" fillId="18" borderId="1" xfId="0" applyNumberFormat="1" applyFont="1" applyFill="1" applyBorder="1" applyAlignment="1">
      <alignment horizontal="center" vertical="top" wrapText="1"/>
    </xf>
    <xf numFmtId="0" fontId="0" fillId="25" borderId="1" xfId="0" applyFill="1" applyBorder="1" applyAlignment="1">
      <alignment vertical="top" wrapText="1"/>
    </xf>
    <xf numFmtId="0" fontId="2" fillId="25" borderId="1" xfId="0" applyFont="1" applyFill="1" applyBorder="1" applyAlignment="1">
      <alignment horizontal="center" vertical="top"/>
    </xf>
    <xf numFmtId="0" fontId="2" fillId="9" borderId="1" xfId="0" applyFont="1" applyFill="1" applyBorder="1" applyAlignment="1">
      <alignment horizontal="center" vertical="top"/>
    </xf>
    <xf numFmtId="0" fontId="2" fillId="34" borderId="1" xfId="0" applyFont="1" applyFill="1" applyBorder="1" applyAlignment="1">
      <alignment horizontal="center" vertical="top"/>
    </xf>
    <xf numFmtId="0" fontId="2" fillId="34" borderId="1" xfId="0" applyFont="1" applyFill="1" applyBorder="1" applyAlignment="1">
      <alignment vertical="top" wrapText="1"/>
    </xf>
    <xf numFmtId="0" fontId="14" fillId="0" borderId="0" xfId="0" applyFont="1" applyProtection="1"/>
    <xf numFmtId="0" fontId="15" fillId="0" borderId="0" xfId="0" applyFont="1" applyProtection="1"/>
    <xf numFmtId="0" fontId="5" fillId="0" borderId="0" xfId="0" applyFont="1" applyProtection="1"/>
    <xf numFmtId="0" fontId="14" fillId="2" borderId="1" xfId="0" applyFont="1" applyFill="1" applyBorder="1" applyAlignment="1" applyProtection="1">
      <alignment vertical="top"/>
    </xf>
    <xf numFmtId="0" fontId="14" fillId="2" borderId="1" xfId="0" applyFont="1" applyFill="1" applyBorder="1" applyAlignment="1" applyProtection="1">
      <alignment horizontal="center" wrapText="1"/>
    </xf>
    <xf numFmtId="0" fontId="5" fillId="18" borderId="1" xfId="0" applyFont="1" applyFill="1" applyBorder="1" applyProtection="1"/>
    <xf numFmtId="0" fontId="5" fillId="18" borderId="1" xfId="0" applyFont="1" applyFill="1" applyBorder="1" applyAlignment="1" applyProtection="1">
      <alignment horizontal="center"/>
    </xf>
    <xf numFmtId="1" fontId="5" fillId="18" borderId="1" xfId="0" applyNumberFormat="1" applyFont="1" applyFill="1" applyBorder="1" applyAlignment="1" applyProtection="1">
      <alignment horizontal="center"/>
    </xf>
    <xf numFmtId="0" fontId="16"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center" vertical="center" wrapText="1"/>
    </xf>
    <xf numFmtId="0" fontId="16" fillId="11" borderId="1" xfId="0" applyFont="1" applyFill="1" applyBorder="1" applyAlignment="1" applyProtection="1">
      <alignment horizontal="left" vertical="center" wrapText="1"/>
    </xf>
    <xf numFmtId="164" fontId="17" fillId="37" borderId="1" xfId="0" applyNumberFormat="1" applyFont="1" applyFill="1" applyBorder="1" applyAlignment="1" applyProtection="1">
      <alignment horizontal="center" vertical="center" wrapText="1"/>
    </xf>
    <xf numFmtId="1" fontId="16" fillId="0"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12"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3"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5" fillId="2" borderId="1" xfId="0" applyFont="1" applyFill="1" applyBorder="1" applyProtection="1"/>
    <xf numFmtId="0" fontId="5" fillId="0" borderId="1" xfId="0" applyFont="1" applyFill="1" applyBorder="1" applyProtection="1"/>
    <xf numFmtId="0" fontId="5" fillId="2" borderId="1" xfId="0" applyFont="1" applyFill="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Alignment="1" applyProtection="1">
      <alignment horizontal="center"/>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5" fillId="0" borderId="4" xfId="0" applyFont="1" applyBorder="1" applyProtection="1"/>
    <xf numFmtId="0" fontId="24" fillId="0" borderId="0" xfId="0" applyFont="1" applyProtection="1"/>
    <xf numFmtId="0" fontId="14" fillId="2" borderId="1" xfId="0" applyFont="1" applyFill="1" applyBorder="1" applyProtection="1"/>
    <xf numFmtId="0" fontId="14" fillId="2" borderId="1" xfId="0" applyFont="1" applyFill="1" applyBorder="1" applyAlignment="1" applyProtection="1">
      <alignment horizontal="center"/>
    </xf>
    <xf numFmtId="0" fontId="23" fillId="0" borderId="0" xfId="0" applyFont="1" applyProtection="1"/>
    <xf numFmtId="0" fontId="5" fillId="21" borderId="1" xfId="0"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0" fontId="5" fillId="0" borderId="1" xfId="0" applyFont="1" applyBorder="1" applyProtection="1">
      <protection locked="0"/>
    </xf>
    <xf numFmtId="0" fontId="0" fillId="0" borderId="1" xfId="0" applyFill="1" applyBorder="1" applyAlignment="1" applyProtection="1">
      <alignment horizontal="left"/>
      <protection locked="0"/>
    </xf>
    <xf numFmtId="0" fontId="0" fillId="0" borderId="1" xfId="0" applyFill="1" applyBorder="1" applyProtection="1">
      <protection locked="0"/>
    </xf>
    <xf numFmtId="0" fontId="2" fillId="17" borderId="1" xfId="0" applyFont="1" applyFill="1" applyBorder="1" applyAlignment="1" applyProtection="1">
      <alignment horizontal="center" vertical="top" wrapText="1"/>
      <protection locked="0"/>
    </xf>
    <xf numFmtId="0" fontId="0" fillId="0" borderId="0" xfId="0" applyProtection="1">
      <protection locked="0"/>
    </xf>
    <xf numFmtId="0" fontId="1" fillId="2" borderId="1" xfId="0" applyFont="1" applyFill="1" applyBorder="1" applyAlignment="1" applyProtection="1">
      <alignment horizontal="center" vertical="top"/>
      <protection locked="0"/>
    </xf>
    <xf numFmtId="0" fontId="2" fillId="2" borderId="1"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1" xfId="0" applyFont="1" applyFill="1" applyBorder="1" applyAlignment="1" applyProtection="1">
      <alignment horizontal="center" vertical="top" wrapText="1"/>
      <protection locked="0"/>
    </xf>
    <xf numFmtId="0" fontId="0" fillId="0" borderId="1" xfId="0" applyFill="1" applyBorder="1" applyAlignment="1" applyProtection="1">
      <alignment horizontal="center"/>
      <protection locked="0"/>
    </xf>
    <xf numFmtId="0" fontId="0" fillId="15" borderId="1" xfId="0" applyFill="1" applyBorder="1" applyAlignment="1" applyProtection="1">
      <alignment horizontal="center"/>
      <protection locked="0"/>
    </xf>
    <xf numFmtId="0" fontId="0" fillId="18" borderId="1" xfId="0" applyFill="1" applyBorder="1" applyAlignment="1" applyProtection="1">
      <alignment horizontal="center"/>
      <protection locked="0"/>
    </xf>
    <xf numFmtId="0" fontId="0" fillId="18" borderId="1" xfId="0" applyFill="1" applyBorder="1" applyProtection="1">
      <protection locked="0"/>
    </xf>
    <xf numFmtId="1" fontId="0" fillId="18" borderId="1" xfId="0" applyNumberFormat="1" applyFill="1" applyBorder="1" applyAlignment="1" applyProtection="1">
      <alignment horizontal="center"/>
      <protection locked="0"/>
    </xf>
    <xf numFmtId="0" fontId="0" fillId="0" borderId="1" xfId="0" applyBorder="1" applyAlignment="1" applyProtection="1">
      <alignment horizontal="center"/>
      <protection locked="0"/>
    </xf>
    <xf numFmtId="0" fontId="0" fillId="18" borderId="1" xfId="0" applyFill="1" applyBorder="1" applyAlignment="1" applyProtection="1">
      <alignment horizontal="left"/>
      <protection locked="0"/>
    </xf>
    <xf numFmtId="0" fontId="1" fillId="4" borderId="1" xfId="0" applyFont="1" applyFill="1" applyBorder="1" applyAlignment="1" applyProtection="1">
      <alignment horizontal="center" vertical="top"/>
    </xf>
    <xf numFmtId="0" fontId="1" fillId="4" borderId="1" xfId="0" applyFont="1" applyFill="1" applyBorder="1" applyAlignment="1" applyProtection="1">
      <alignment vertical="top"/>
    </xf>
    <xf numFmtId="0" fontId="1" fillId="4" borderId="1" xfId="0" applyFont="1" applyFill="1" applyBorder="1" applyAlignment="1" applyProtection="1">
      <alignment horizontal="center" vertical="top" wrapText="1"/>
    </xf>
    <xf numFmtId="0" fontId="0" fillId="0" borderId="0" xfId="0" applyProtection="1"/>
    <xf numFmtId="0" fontId="2" fillId="2" borderId="1" xfId="0" applyFont="1" applyFill="1" applyBorder="1" applyAlignment="1" applyProtection="1">
      <alignment vertical="top"/>
    </xf>
    <xf numFmtId="0" fontId="0" fillId="0" borderId="0" xfId="0" applyAlignment="1" applyProtection="1">
      <alignment horizontal="center"/>
    </xf>
    <xf numFmtId="14" fontId="0" fillId="0" borderId="0" xfId="0" applyNumberFormat="1" applyAlignment="1" applyProtection="1">
      <alignment horizontal="center"/>
    </xf>
    <xf numFmtId="1" fontId="0" fillId="0" borderId="0" xfId="0" applyNumberFormat="1" applyAlignment="1" applyProtection="1">
      <alignment horizontal="center"/>
    </xf>
    <xf numFmtId="0" fontId="2" fillId="17" borderId="1" xfId="0" applyFont="1" applyFill="1" applyBorder="1" applyAlignment="1" applyProtection="1">
      <alignment horizontal="center" vertical="top"/>
      <protection locked="0"/>
    </xf>
    <xf numFmtId="0" fontId="0" fillId="0" borderId="0" xfId="0" applyFont="1" applyAlignment="1" applyProtection="1">
      <alignment vertical="top"/>
      <protection locked="0"/>
    </xf>
    <xf numFmtId="0" fontId="0" fillId="0" borderId="1" xfId="0" applyFont="1" applyFill="1" applyBorder="1" applyAlignment="1" applyProtection="1">
      <alignment horizontal="center" vertical="top"/>
      <protection locked="0"/>
    </xf>
    <xf numFmtId="0" fontId="0" fillId="17" borderId="1" xfId="0" applyFont="1" applyFill="1" applyBorder="1" applyAlignment="1" applyProtection="1">
      <alignment horizontal="center" vertical="top"/>
      <protection locked="0"/>
    </xf>
    <xf numFmtId="0" fontId="0" fillId="0" borderId="1" xfId="0" applyFont="1" applyBorder="1" applyAlignment="1" applyProtection="1">
      <alignment horizontal="center" vertical="top"/>
      <protection locked="0"/>
    </xf>
    <xf numFmtId="1" fontId="0" fillId="0" borderId="1" xfId="0" applyNumberFormat="1" applyFont="1" applyBorder="1" applyAlignment="1" applyProtection="1">
      <alignment horizontal="center" vertical="top"/>
      <protection locked="0"/>
    </xf>
    <xf numFmtId="0" fontId="0" fillId="0" borderId="1" xfId="0" applyFont="1" applyBorder="1" applyAlignment="1" applyProtection="1">
      <alignment horizontal="center" vertical="top" wrapText="1"/>
      <protection locked="0"/>
    </xf>
    <xf numFmtId="0" fontId="0" fillId="6" borderId="1" xfId="0" applyFont="1" applyFill="1" applyBorder="1" applyAlignment="1" applyProtection="1">
      <alignment horizontal="center" vertical="top"/>
      <protection locked="0"/>
    </xf>
    <xf numFmtId="0" fontId="0" fillId="0" borderId="1"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xf>
    <xf numFmtId="0" fontId="2" fillId="17" borderId="1" xfId="0" applyFont="1" applyFill="1" applyBorder="1" applyAlignment="1" applyProtection="1">
      <alignment horizontal="center" vertical="top"/>
    </xf>
    <xf numFmtId="0" fontId="0" fillId="0" borderId="0" xfId="0" applyFont="1" applyAlignment="1" applyProtection="1">
      <alignment vertical="top"/>
    </xf>
    <xf numFmtId="0" fontId="0" fillId="0" borderId="0" xfId="0" applyFont="1" applyFill="1" applyAlignment="1" applyProtection="1">
      <alignment vertical="top"/>
    </xf>
    <xf numFmtId="0" fontId="0" fillId="0" borderId="1" xfId="0" applyFont="1" applyFill="1" applyBorder="1" applyAlignment="1" applyProtection="1">
      <alignment horizontal="center" vertical="top"/>
    </xf>
    <xf numFmtId="0" fontId="0" fillId="0" borderId="1" xfId="0" applyFont="1" applyFill="1" applyBorder="1" applyAlignment="1" applyProtection="1">
      <alignment vertical="top"/>
    </xf>
    <xf numFmtId="0" fontId="5" fillId="0" borderId="1" xfId="0" applyFont="1" applyFill="1" applyBorder="1" applyAlignment="1" applyProtection="1">
      <alignment vertical="top"/>
    </xf>
    <xf numFmtId="0" fontId="2" fillId="15" borderId="1" xfId="0"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15" borderId="1" xfId="0" applyFont="1" applyFill="1" applyBorder="1" applyProtection="1">
      <protection locked="0"/>
    </xf>
    <xf numFmtId="0" fontId="0" fillId="0" borderId="0" xfId="0" applyFont="1" applyAlignment="1" applyProtection="1">
      <alignment vertical="top" wrapText="1"/>
      <protection locked="0"/>
    </xf>
    <xf numFmtId="0" fontId="0" fillId="0" borderId="0" xfId="0" applyFont="1" applyProtection="1">
      <protection locked="0"/>
    </xf>
    <xf numFmtId="0" fontId="0" fillId="0" borderId="1" xfId="0" applyFon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164" fontId="0" fillId="0" borderId="1" xfId="0" applyNumberFormat="1" applyFont="1" applyFill="1" applyBorder="1" applyAlignment="1" applyProtection="1">
      <alignment horizontal="center"/>
      <protection locked="0"/>
    </xf>
    <xf numFmtId="0" fontId="0" fillId="0" borderId="1" xfId="0" applyFont="1" applyFill="1" applyBorder="1" applyAlignment="1" applyProtection="1">
      <alignment horizontal="center"/>
      <protection locked="0"/>
    </xf>
    <xf numFmtId="2" fontId="0" fillId="0" borderId="1" xfId="0" applyNumberFormat="1" applyFont="1" applyBorder="1" applyAlignment="1" applyProtection="1">
      <alignment horizontal="center"/>
      <protection locked="0"/>
    </xf>
    <xf numFmtId="2" fontId="0" fillId="0" borderId="1" xfId="0" applyNumberFormat="1" applyFont="1" applyFill="1" applyBorder="1" applyAlignment="1" applyProtection="1">
      <alignment horizontal="center"/>
      <protection locked="0"/>
    </xf>
    <xf numFmtId="0" fontId="0" fillId="3" borderId="1" xfId="0" applyFont="1" applyFill="1" applyBorder="1" applyAlignment="1" applyProtection="1">
      <alignment horizontal="center"/>
      <protection locked="0"/>
    </xf>
    <xf numFmtId="0" fontId="2" fillId="8" borderId="1" xfId="0" applyFont="1" applyFill="1" applyBorder="1" applyAlignment="1" applyProtection="1">
      <alignment horizontal="center" vertical="top"/>
    </xf>
    <xf numFmtId="0" fontId="2" fillId="8" borderId="1" xfId="0" applyFont="1" applyFill="1" applyBorder="1" applyAlignment="1" applyProtection="1">
      <alignment vertical="top"/>
    </xf>
    <xf numFmtId="0" fontId="2" fillId="8" borderId="1" xfId="0" applyFont="1" applyFill="1" applyBorder="1" applyAlignment="1" applyProtection="1">
      <alignment vertical="top" wrapText="1"/>
    </xf>
    <xf numFmtId="0" fontId="0" fillId="15" borderId="1" xfId="0" applyFont="1" applyFill="1" applyBorder="1" applyProtection="1"/>
    <xf numFmtId="0" fontId="0" fillId="0" borderId="0" xfId="0" applyFont="1" applyAlignment="1" applyProtection="1">
      <alignment vertical="top" wrapText="1"/>
    </xf>
    <xf numFmtId="0" fontId="0" fillId="0" borderId="0" xfId="0" applyFont="1" applyProtection="1"/>
    <xf numFmtId="0" fontId="1" fillId="4" borderId="1" xfId="0" applyFont="1" applyFill="1" applyBorder="1" applyAlignment="1" applyProtection="1">
      <alignment vertical="top" wrapText="1"/>
    </xf>
    <xf numFmtId="0" fontId="0" fillId="0" borderId="1" xfId="0" applyFont="1" applyBorder="1" applyAlignment="1" applyProtection="1">
      <alignment horizontal="center"/>
    </xf>
    <xf numFmtId="0" fontId="0" fillId="0" borderId="1" xfId="0" applyFont="1" applyBorder="1" applyProtection="1"/>
    <xf numFmtId="0" fontId="0" fillId="0" borderId="1" xfId="0" applyFont="1" applyFill="1" applyBorder="1" applyProtection="1"/>
    <xf numFmtId="0" fontId="0" fillId="0" borderId="1" xfId="0" quotePrefix="1" applyFont="1" applyBorder="1" applyProtection="1"/>
    <xf numFmtId="0" fontId="0" fillId="0" borderId="1" xfId="0" applyFont="1" applyFill="1" applyBorder="1" applyAlignment="1" applyProtection="1">
      <alignment horizontal="center"/>
    </xf>
    <xf numFmtId="0" fontId="0" fillId="15" borderId="1" xfId="0" applyFont="1" applyFill="1" applyBorder="1" applyAlignment="1" applyProtection="1">
      <alignment horizontal="center"/>
    </xf>
    <xf numFmtId="1" fontId="0" fillId="0" borderId="1" xfId="1" applyNumberFormat="1" applyFont="1" applyBorder="1" applyAlignment="1" applyProtection="1">
      <alignment horizontal="center" vertical="top"/>
      <protection locked="0"/>
    </xf>
    <xf numFmtId="0" fontId="0" fillId="0" borderId="1" xfId="0" applyFont="1" applyBorder="1" applyAlignment="1" applyProtection="1">
      <alignment horizontal="center" vertical="top"/>
    </xf>
    <xf numFmtId="0" fontId="0" fillId="0" borderId="1" xfId="0" applyFont="1" applyBorder="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2" fillId="0" borderId="0" xfId="0" applyFont="1" applyAlignment="1" applyProtection="1">
      <alignment vertical="top"/>
    </xf>
    <xf numFmtId="0" fontId="18" fillId="5" borderId="0" xfId="0" applyFont="1" applyFill="1" applyBorder="1" applyAlignment="1">
      <alignment wrapText="1"/>
    </xf>
    <xf numFmtId="0" fontId="18" fillId="0" borderId="0" xfId="0" applyFont="1" applyBorder="1" applyAlignment="1">
      <alignment wrapText="1"/>
    </xf>
    <xf numFmtId="0" fontId="19" fillId="5" borderId="0" xfId="0" applyFont="1" applyFill="1" applyBorder="1" applyAlignment="1">
      <alignment horizontal="left"/>
    </xf>
    <xf numFmtId="0" fontId="0" fillId="0" borderId="0" xfId="0" applyAlignment="1"/>
    <xf numFmtId="0" fontId="22" fillId="0" borderId="0" xfId="0" applyFont="1" applyAlignment="1">
      <alignment horizontal="center" vertical="center"/>
    </xf>
    <xf numFmtId="0" fontId="5" fillId="21" borderId="0" xfId="0" applyFont="1" applyFill="1" applyAlignment="1" applyProtection="1">
      <alignment horizontal="center"/>
    </xf>
    <xf numFmtId="0" fontId="5" fillId="37" borderId="0" xfId="0" applyFont="1" applyFill="1" applyAlignment="1" applyProtection="1">
      <alignment horizontal="center"/>
    </xf>
    <xf numFmtId="164" fontId="5" fillId="7" borderId="1" xfId="1" applyNumberFormat="1" applyFont="1" applyFill="1" applyBorder="1" applyAlignment="1" applyProtection="1">
      <alignment horizontal="center"/>
      <protection locked="0"/>
    </xf>
    <xf numFmtId="0" fontId="0" fillId="0" borderId="0" xfId="0" applyAlignment="1" applyProtection="1">
      <alignment vertical="top" wrapText="1"/>
    </xf>
    <xf numFmtId="0" fontId="2" fillId="15" borderId="1" xfId="0" applyFont="1" applyFill="1" applyBorder="1" applyAlignment="1" applyProtection="1">
      <alignment horizontal="center" vertical="top" wrapText="1"/>
    </xf>
    <xf numFmtId="0" fontId="1" fillId="4" borderId="1" xfId="0" applyFont="1" applyFill="1" applyBorder="1" applyProtection="1"/>
    <xf numFmtId="0" fontId="0" fillId="0" borderId="1" xfId="0" applyFill="1" applyBorder="1" applyProtection="1"/>
    <xf numFmtId="0" fontId="0" fillId="0" borderId="1" xfId="0" applyBorder="1" applyProtection="1"/>
    <xf numFmtId="0" fontId="11" fillId="15" borderId="1" xfId="0" applyFont="1" applyFill="1" applyBorder="1" applyAlignment="1" applyProtection="1">
      <alignment horizontal="center" vertical="top" wrapText="1"/>
    </xf>
    <xf numFmtId="0" fontId="11" fillId="15" borderId="1" xfId="0" applyFont="1" applyFill="1" applyBorder="1" applyAlignment="1" applyProtection="1">
      <alignment horizontal="left" vertical="top" wrapText="1"/>
    </xf>
    <xf numFmtId="0" fontId="0" fillId="21" borderId="1" xfId="0" applyFont="1" applyFill="1" applyBorder="1" applyProtection="1">
      <protection locked="0"/>
    </xf>
    <xf numFmtId="0" fontId="0" fillId="21" borderId="1" xfId="0" applyFill="1" applyBorder="1" applyProtection="1">
      <protection locked="0"/>
    </xf>
    <xf numFmtId="0" fontId="0" fillId="21" borderId="1" xfId="0" applyFont="1" applyFill="1"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345">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theme="9" tint="0.39994506668294322"/>
        </patternFill>
      </fill>
    </dxf>
    <dxf>
      <fill>
        <patternFill>
          <bgColor rgb="FFFF5050"/>
        </patternFill>
      </fill>
    </dxf>
    <dxf>
      <fill>
        <patternFill>
          <bgColor theme="9" tint="0.39994506668294322"/>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rgb="FFFFC000"/>
        </patternFill>
      </fill>
    </dxf>
    <dxf>
      <fill>
        <patternFill>
          <bgColor rgb="FFFFFF00"/>
        </patternFill>
      </fill>
    </dxf>
    <dxf>
      <fill>
        <patternFill>
          <bgColor rgb="FF92D050"/>
        </patternFill>
      </fill>
    </dxf>
    <dxf>
      <fill>
        <patternFill>
          <bgColor rgb="FFFF5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5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5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5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5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5050"/>
        </patternFill>
      </fill>
    </dxf>
    <dxf>
      <fill>
        <patternFill>
          <bgColor rgb="FFFF0000"/>
        </patternFill>
      </fill>
    </dxf>
    <dxf>
      <fill>
        <patternFill>
          <bgColor rgb="FFFF5050"/>
        </patternFill>
      </fill>
    </dxf>
    <dxf>
      <fill>
        <patternFill>
          <bgColor rgb="FFFFC0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5050"/>
        </patternFill>
      </fill>
    </dxf>
    <dxf>
      <fill>
        <patternFill>
          <bgColor rgb="FFFF5050"/>
        </patternFill>
      </fill>
    </dxf>
    <dxf>
      <fill>
        <patternFill>
          <bgColor rgb="FFFF5050"/>
        </patternFill>
      </fill>
    </dxf>
    <dxf>
      <fill>
        <patternFill>
          <bgColor theme="9" tint="0.39994506668294322"/>
        </patternFill>
      </fill>
    </dxf>
    <dxf>
      <fill>
        <patternFill>
          <bgColor rgb="FFFF5050"/>
        </patternFill>
      </fill>
    </dxf>
    <dxf>
      <fill>
        <patternFill>
          <bgColor rgb="FFFF5050"/>
        </patternFill>
      </fill>
    </dxf>
    <dxf>
      <fill>
        <patternFill>
          <bgColor theme="9" tint="0.39994506668294322"/>
        </patternFill>
      </fill>
    </dxf>
    <dxf>
      <fill>
        <patternFill>
          <bgColor rgb="FFFF5050"/>
        </patternFill>
      </fill>
    </dxf>
    <dxf>
      <fill>
        <patternFill>
          <bgColor rgb="FFFF5050"/>
        </patternFill>
      </fill>
    </dxf>
    <dxf>
      <fill>
        <patternFill>
          <bgColor theme="9" tint="0.39994506668294322"/>
        </patternFill>
      </fill>
    </dxf>
    <dxf>
      <fill>
        <patternFill>
          <bgColor rgb="FFFF5050"/>
        </patternFill>
      </fill>
    </dxf>
  </dxfs>
  <tableStyles count="0" defaultTableStyle="TableStyleMedium2" defaultPivotStyle="PivotStyleLight16"/>
  <colors>
    <mruColors>
      <color rgb="FF02BCB7"/>
      <color rgb="FFD9D9D9"/>
      <color rgb="FFFFFFCC"/>
      <color rgb="FFFFFF99"/>
      <color rgb="FF9966FF"/>
      <color rgb="FFFF5050"/>
      <color rgb="FFFF3300"/>
      <color rgb="FF9933FF"/>
      <color rgb="FFFFFFFF"/>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Temperature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'Location &amp; Climate'!$B$23</c:f>
              <c:strCache>
                <c:ptCount val="1"/>
                <c:pt idx="0">
                  <c:v>Mean maximum temperature (oC)</c:v>
                </c:pt>
              </c:strCache>
            </c:strRef>
          </c:tx>
          <c:spPr>
            <a:ln w="28575" cap="rnd">
              <a:solidFill>
                <a:schemeClr val="accent1"/>
              </a:solidFill>
              <a:round/>
            </a:ln>
            <a:effectLst/>
          </c:spPr>
          <c:marker>
            <c:symbol val="none"/>
          </c:marker>
          <c:cat>
            <c:strRef>
              <c:f>'Location &amp; Climate'!$C$18:$N$18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'Location &amp; Climate'!$C$23:$N$23</c:f>
              <c:numCache>
                <c:formatCode>0.0</c:formatCode>
                <c:ptCount val="12"/>
                <c:pt idx="0">
                  <c:v>39.9</c:v>
                </c:pt>
                <c:pt idx="1">
                  <c:v>36.4</c:v>
                </c:pt>
                <c:pt idx="2">
                  <c:v>34.799999999999997</c:v>
                </c:pt>
                <c:pt idx="3">
                  <c:v>31.2</c:v>
                </c:pt>
                <c:pt idx="4">
                  <c:v>28.7</c:v>
                </c:pt>
                <c:pt idx="5">
                  <c:v>25</c:v>
                </c:pt>
                <c:pt idx="6">
                  <c:v>25.2</c:v>
                </c:pt>
                <c:pt idx="7">
                  <c:v>29.1</c:v>
                </c:pt>
                <c:pt idx="8">
                  <c:v>31.9</c:v>
                </c:pt>
                <c:pt idx="9">
                  <c:v>34.700000000000003</c:v>
                </c:pt>
                <c:pt idx="10">
                  <c:v>35.700000000000003</c:v>
                </c:pt>
                <c:pt idx="11">
                  <c:v>37.299999999999997</c:v>
                </c:pt>
              </c:numCache>
            </c:numRef>
          </c:val>
          <c:smooth val="0"/>
          <c:extLst>
            <c:ext xmlns:c16="http://schemas.microsoft.com/office/drawing/2014/chart" uri="{C3380CC4-5D6E-409C-BE32-E72D297353CC}">
              <c16:uniqueId val="{00000000-5B8E-4125-A179-2CB8F725E711}"/>
            </c:ext>
          </c:extLst>
        </c:ser>
        <c:ser>
          <c:idx val="1"/>
          <c:order val="1"/>
          <c:tx>
            <c:strRef>
              <c:f>'Location &amp; Climate'!$B$24</c:f>
              <c:strCache>
                <c:ptCount val="1"/>
                <c:pt idx="0">
                  <c:v>Mean minimum termperature (oC)</c:v>
                </c:pt>
              </c:strCache>
            </c:strRef>
          </c:tx>
          <c:spPr>
            <a:ln w="28575" cap="rnd">
              <a:solidFill>
                <a:schemeClr val="accent2"/>
              </a:solidFill>
              <a:round/>
            </a:ln>
            <a:effectLst/>
          </c:spPr>
          <c:marker>
            <c:symbol val="none"/>
          </c:marker>
          <c:cat>
            <c:strRef>
              <c:f>'Location &amp; Climate'!$C$18:$N$18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'Location &amp; Climate'!$C$24:$N$24</c:f>
              <c:numCache>
                <c:formatCode>0.0</c:formatCode>
                <c:ptCount val="12"/>
                <c:pt idx="0">
                  <c:v>18</c:v>
                </c:pt>
                <c:pt idx="1">
                  <c:v>18.399999999999999</c:v>
                </c:pt>
                <c:pt idx="2">
                  <c:v>16.2</c:v>
                </c:pt>
                <c:pt idx="3">
                  <c:v>11.6</c:v>
                </c:pt>
                <c:pt idx="4">
                  <c:v>6.8</c:v>
                </c:pt>
                <c:pt idx="5">
                  <c:v>2.9</c:v>
                </c:pt>
                <c:pt idx="6">
                  <c:v>2.6</c:v>
                </c:pt>
                <c:pt idx="7">
                  <c:v>3.6</c:v>
                </c:pt>
                <c:pt idx="8">
                  <c:v>7.8</c:v>
                </c:pt>
                <c:pt idx="9">
                  <c:v>12.1</c:v>
                </c:pt>
                <c:pt idx="10">
                  <c:v>16.2</c:v>
                </c:pt>
                <c:pt idx="11">
                  <c:v>17.8</c:v>
                </c:pt>
              </c:numCache>
            </c:numRef>
          </c:val>
          <c:smooth val="0"/>
          <c:extLst>
            <c:ext xmlns:c16="http://schemas.microsoft.com/office/drawing/2014/chart" uri="{C3380CC4-5D6E-409C-BE32-E72D297353CC}">
              <c16:uniqueId val="{00000001-5B8E-4125-A179-2CB8F725E711}"/>
            </c:ext>
          </c:extLst>
        </c:ser>
        <c:dLbls>
          <c:showLegendKey val="0"/>
          <c:showVal val="0"/>
          <c:showCatName val="0"/>
          <c:showSerName val="0"/>
          <c:showPercent val="0"/>
          <c:showBubbleSize val="0"/>
        </c:dLbls>
        <c:smooth val="0"/>
        <c:axId val="806026112"/>
        <c:axId val="806026768"/>
      </c:lineChart>
      <c:catAx>
        <c:axId val="80602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026768"/>
        <c:crosses val="autoZero"/>
        <c:auto val="1"/>
        <c:lblAlgn val="ctr"/>
        <c:lblOffset val="100"/>
        <c:noMultiLvlLbl val="0"/>
      </c:catAx>
      <c:valAx>
        <c:axId val="806026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Temperature (oC)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026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Rainfall</a:t>
            </a:r>
            <a:r>
              <a:rPr lang="en-AU" baseline="0"/>
              <a:t> and Evaporation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15048118985127"/>
          <c:y val="0.24578703703703703"/>
          <c:w val="0.83129396325459315"/>
          <c:h val="0.42650918635170604"/>
        </c:manualLayout>
      </c:layout>
      <c:barChart>
        <c:barDir val="col"/>
        <c:grouping val="clustered"/>
        <c:varyColors val="0"/>
        <c:ser>
          <c:idx val="0"/>
          <c:order val="0"/>
          <c:tx>
            <c:strRef>
              <c:f>'Location &amp; Climate'!$B$19</c:f>
              <c:strCache>
                <c:ptCount val="1"/>
                <c:pt idx="0">
                  <c:v>Average monthly rainfall (mm)</c:v>
                </c:pt>
              </c:strCache>
            </c:strRef>
          </c:tx>
          <c:spPr>
            <a:solidFill>
              <a:schemeClr val="accent1"/>
            </a:solidFill>
            <a:ln>
              <a:noFill/>
            </a:ln>
            <a:effectLst/>
          </c:spPr>
          <c:invertIfNegative val="0"/>
          <c:cat>
            <c:strRef>
              <c:f>'Location &amp; Climate'!$C$18:$N$18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'Location &amp; Climate'!$C$19:$N$19</c:f>
              <c:numCache>
                <c:formatCode>0.0</c:formatCode>
                <c:ptCount val="12"/>
                <c:pt idx="0">
                  <c:v>109.14831460674</c:v>
                </c:pt>
                <c:pt idx="1">
                  <c:v>109.62840909091</c:v>
                </c:pt>
                <c:pt idx="2">
                  <c:v>62.242045454545</c:v>
                </c:pt>
                <c:pt idx="3">
                  <c:v>32.640909090908998</c:v>
                </c:pt>
                <c:pt idx="4">
                  <c:v>33.934090909090997</c:v>
                </c:pt>
                <c:pt idx="5">
                  <c:v>28.953409090908998</c:v>
                </c:pt>
                <c:pt idx="6">
                  <c:v>29.675000000000001</c:v>
                </c:pt>
                <c:pt idx="7">
                  <c:v>19.850000000000001</c:v>
                </c:pt>
                <c:pt idx="8">
                  <c:v>16.667045454545001</c:v>
                </c:pt>
                <c:pt idx="9">
                  <c:v>35.279545454545001</c:v>
                </c:pt>
                <c:pt idx="10">
                  <c:v>53.722727272726999</c:v>
                </c:pt>
                <c:pt idx="11">
                  <c:v>75.237499999999997</c:v>
                </c:pt>
              </c:numCache>
            </c:numRef>
          </c:val>
          <c:extLst>
            <c:ext xmlns:c16="http://schemas.microsoft.com/office/drawing/2014/chart" uri="{C3380CC4-5D6E-409C-BE32-E72D297353CC}">
              <c16:uniqueId val="{00000000-F753-4531-B11E-E7D6005747EC}"/>
            </c:ext>
          </c:extLst>
        </c:ser>
        <c:ser>
          <c:idx val="1"/>
          <c:order val="1"/>
          <c:tx>
            <c:strRef>
              <c:f>'Location &amp; Climate'!$B$20</c:f>
              <c:strCache>
                <c:ptCount val="1"/>
                <c:pt idx="0">
                  <c:v>Decile 1 monthly rainfall (mm)</c:v>
                </c:pt>
              </c:strCache>
            </c:strRef>
          </c:tx>
          <c:spPr>
            <a:solidFill>
              <a:schemeClr val="accent2"/>
            </a:solidFill>
            <a:ln>
              <a:noFill/>
            </a:ln>
            <a:effectLst/>
          </c:spPr>
          <c:invertIfNegative val="0"/>
          <c:cat>
            <c:strRef>
              <c:f>'Location &amp; Climate'!$C$18:$N$18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'Location &amp; Climate'!$C$20:$N$20</c:f>
              <c:numCache>
                <c:formatCode>0.0</c:formatCode>
                <c:ptCount val="12"/>
                <c:pt idx="0">
                  <c:v>20.89</c:v>
                </c:pt>
                <c:pt idx="1">
                  <c:v>11.2</c:v>
                </c:pt>
                <c:pt idx="2">
                  <c:v>0.48</c:v>
                </c:pt>
                <c:pt idx="3">
                  <c:v>0</c:v>
                </c:pt>
                <c:pt idx="4">
                  <c:v>0</c:v>
                </c:pt>
                <c:pt idx="5">
                  <c:v>0</c:v>
                </c:pt>
                <c:pt idx="6">
                  <c:v>0</c:v>
                </c:pt>
                <c:pt idx="7">
                  <c:v>0</c:v>
                </c:pt>
                <c:pt idx="8">
                  <c:v>0</c:v>
                </c:pt>
                <c:pt idx="9">
                  <c:v>0.16</c:v>
                </c:pt>
                <c:pt idx="10">
                  <c:v>2</c:v>
                </c:pt>
                <c:pt idx="11">
                  <c:v>12.64</c:v>
                </c:pt>
              </c:numCache>
            </c:numRef>
          </c:val>
          <c:extLst>
            <c:ext xmlns:c16="http://schemas.microsoft.com/office/drawing/2014/chart" uri="{C3380CC4-5D6E-409C-BE32-E72D297353CC}">
              <c16:uniqueId val="{00000001-F753-4531-B11E-E7D6005747EC}"/>
            </c:ext>
          </c:extLst>
        </c:ser>
        <c:ser>
          <c:idx val="2"/>
          <c:order val="2"/>
          <c:tx>
            <c:strRef>
              <c:f>'Location &amp; Climate'!$B$21</c:f>
              <c:strCache>
                <c:ptCount val="1"/>
                <c:pt idx="0">
                  <c:v>Decile 9 monthly rainfall (mm)</c:v>
                </c:pt>
              </c:strCache>
            </c:strRef>
          </c:tx>
          <c:spPr>
            <a:solidFill>
              <a:schemeClr val="accent3"/>
            </a:solidFill>
            <a:ln>
              <a:noFill/>
            </a:ln>
            <a:effectLst/>
          </c:spPr>
          <c:invertIfNegative val="0"/>
          <c:cat>
            <c:strRef>
              <c:f>'Location &amp; Climate'!$C$18:$N$18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'Location &amp; Climate'!$C$21:$N$21</c:f>
              <c:numCache>
                <c:formatCode>0.0</c:formatCode>
                <c:ptCount val="12"/>
                <c:pt idx="0">
                  <c:v>197.41</c:v>
                </c:pt>
                <c:pt idx="1">
                  <c:v>240.6</c:v>
                </c:pt>
                <c:pt idx="2">
                  <c:v>160.91999999999999</c:v>
                </c:pt>
                <c:pt idx="3">
                  <c:v>88.12</c:v>
                </c:pt>
                <c:pt idx="4">
                  <c:v>79.84</c:v>
                </c:pt>
                <c:pt idx="5">
                  <c:v>65.3</c:v>
                </c:pt>
                <c:pt idx="6">
                  <c:v>76.72</c:v>
                </c:pt>
                <c:pt idx="7">
                  <c:v>49.3</c:v>
                </c:pt>
                <c:pt idx="8">
                  <c:v>43.64</c:v>
                </c:pt>
                <c:pt idx="9">
                  <c:v>77.2</c:v>
                </c:pt>
                <c:pt idx="10">
                  <c:v>117.3</c:v>
                </c:pt>
                <c:pt idx="11">
                  <c:v>151.13999999999999</c:v>
                </c:pt>
              </c:numCache>
            </c:numRef>
          </c:val>
          <c:extLst>
            <c:ext xmlns:c16="http://schemas.microsoft.com/office/drawing/2014/chart" uri="{C3380CC4-5D6E-409C-BE32-E72D297353CC}">
              <c16:uniqueId val="{00000002-F753-4531-B11E-E7D6005747EC}"/>
            </c:ext>
          </c:extLst>
        </c:ser>
        <c:dLbls>
          <c:showLegendKey val="0"/>
          <c:showVal val="0"/>
          <c:showCatName val="0"/>
          <c:showSerName val="0"/>
          <c:showPercent val="0"/>
          <c:showBubbleSize val="0"/>
        </c:dLbls>
        <c:gapWidth val="219"/>
        <c:overlap val="-27"/>
        <c:axId val="806010368"/>
        <c:axId val="806003808"/>
      </c:barChart>
      <c:lineChart>
        <c:grouping val="standard"/>
        <c:varyColors val="0"/>
        <c:ser>
          <c:idx val="3"/>
          <c:order val="3"/>
          <c:tx>
            <c:strRef>
              <c:f>'Location &amp; Climate'!$B$22</c:f>
              <c:strCache>
                <c:ptCount val="1"/>
                <c:pt idx="0">
                  <c:v>Mean monthly evap. (mm)</c:v>
                </c:pt>
              </c:strCache>
            </c:strRef>
          </c:tx>
          <c:spPr>
            <a:ln w="28575" cap="rnd">
              <a:solidFill>
                <a:schemeClr val="accent4"/>
              </a:solidFill>
              <a:round/>
            </a:ln>
            <a:effectLst/>
          </c:spPr>
          <c:marker>
            <c:symbol val="none"/>
          </c:marker>
          <c:cat>
            <c:strRef>
              <c:f>'Location &amp; Climate'!$C$18:$N$18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'Location &amp; Climate'!$C$22:$N$22</c:f>
              <c:numCache>
                <c:formatCode>0.0</c:formatCode>
                <c:ptCount val="12"/>
                <c:pt idx="0">
                  <c:v>230.48426966292001</c:v>
                </c:pt>
                <c:pt idx="1">
                  <c:v>186.45113636363999</c:v>
                </c:pt>
                <c:pt idx="2">
                  <c:v>192.15795454545</c:v>
                </c:pt>
                <c:pt idx="3">
                  <c:v>149.9375</c:v>
                </c:pt>
                <c:pt idx="4">
                  <c:v>113.34659090909</c:v>
                </c:pt>
                <c:pt idx="5">
                  <c:v>88.278409090908994</c:v>
                </c:pt>
                <c:pt idx="6">
                  <c:v>98.432954545455004</c:v>
                </c:pt>
                <c:pt idx="7">
                  <c:v>131.70909090909001</c:v>
                </c:pt>
                <c:pt idx="8">
                  <c:v>177.29659090909001</c:v>
                </c:pt>
                <c:pt idx="9">
                  <c:v>225.19545454544999</c:v>
                </c:pt>
                <c:pt idx="10">
                  <c:v>235.4375</c:v>
                </c:pt>
                <c:pt idx="11">
                  <c:v>251.75795454544999</c:v>
                </c:pt>
              </c:numCache>
            </c:numRef>
          </c:val>
          <c:smooth val="0"/>
          <c:extLst>
            <c:ext xmlns:c16="http://schemas.microsoft.com/office/drawing/2014/chart" uri="{C3380CC4-5D6E-409C-BE32-E72D297353CC}">
              <c16:uniqueId val="{00000003-F753-4531-B11E-E7D6005747EC}"/>
            </c:ext>
          </c:extLst>
        </c:ser>
        <c:dLbls>
          <c:showLegendKey val="0"/>
          <c:showVal val="0"/>
          <c:showCatName val="0"/>
          <c:showSerName val="0"/>
          <c:showPercent val="0"/>
          <c:showBubbleSize val="0"/>
        </c:dLbls>
        <c:marker val="1"/>
        <c:smooth val="0"/>
        <c:axId val="806010368"/>
        <c:axId val="806003808"/>
      </c:lineChart>
      <c:catAx>
        <c:axId val="80601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003808"/>
        <c:crosses val="autoZero"/>
        <c:auto val="1"/>
        <c:lblAlgn val="ctr"/>
        <c:lblOffset val="100"/>
        <c:noMultiLvlLbl val="0"/>
      </c:catAx>
      <c:valAx>
        <c:axId val="806003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Rainfall/Evaporation (mm/month)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010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Tunneling risk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Output!$B$17:$H$17</c:f>
              <c:numCache>
                <c:formatCode>0.00%</c:formatCode>
                <c:ptCount val="7"/>
                <c:pt idx="0">
                  <c:v>0.61560000000000004</c:v>
                </c:pt>
                <c:pt idx="1">
                  <c:v>0.59870000000000001</c:v>
                </c:pt>
                <c:pt idx="2">
                  <c:v>0.53849999999999998</c:v>
                </c:pt>
                <c:pt idx="3">
                  <c:v>0.57640000000000002</c:v>
                </c:pt>
                <c:pt idx="4">
                  <c:v>0.55649999999999999</c:v>
                </c:pt>
                <c:pt idx="5">
                  <c:v>0.59499999999999997</c:v>
                </c:pt>
              </c:numCache>
            </c:numRef>
          </c:val>
          <c:extLst>
            <c:ext xmlns:c16="http://schemas.microsoft.com/office/drawing/2014/chart" uri="{C3380CC4-5D6E-409C-BE32-E72D297353CC}">
              <c16:uniqueId val="{00000000-5565-4B73-A37A-06AD65AA694C}"/>
            </c:ext>
          </c:extLst>
        </c:ser>
        <c:dLbls>
          <c:showLegendKey val="0"/>
          <c:showVal val="0"/>
          <c:showCatName val="0"/>
          <c:showSerName val="0"/>
          <c:showPercent val="0"/>
          <c:showBubbleSize val="0"/>
        </c:dLbls>
        <c:gapWidth val="219"/>
        <c:overlap val="-27"/>
        <c:axId val="902300328"/>
        <c:axId val="902300984"/>
      </c:barChart>
      <c:catAx>
        <c:axId val="90230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300984"/>
        <c:crosses val="autoZero"/>
        <c:auto val="1"/>
        <c:lblAlgn val="ctr"/>
        <c:lblOffset val="100"/>
        <c:noMultiLvlLbl val="0"/>
      </c:catAx>
      <c:valAx>
        <c:axId val="902300984"/>
        <c:scaling>
          <c:orientation val="minMax"/>
          <c:max val="0.60000000000000009"/>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300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Profile</a:t>
            </a:r>
            <a:r>
              <a:rPr lang="en-AU" baseline="0"/>
              <a:t> vulnerabilty to tunelling</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Output!$A$3</c:f>
              <c:strCache>
                <c:ptCount val="1"/>
                <c:pt idx="0">
                  <c:v>Low</c:v>
                </c:pt>
              </c:strCache>
            </c:strRef>
          </c:tx>
          <c:spPr>
            <a:solidFill>
              <a:schemeClr val="accent1"/>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Output!$B$3:$H$3</c:f>
              <c:numCache>
                <c:formatCode>0.00%</c:formatCode>
                <c:ptCount val="7"/>
                <c:pt idx="0">
                  <c:v>0.17499999999999999</c:v>
                </c:pt>
                <c:pt idx="1">
                  <c:v>0.22</c:v>
                </c:pt>
                <c:pt idx="2">
                  <c:v>0.36699999999999999</c:v>
                </c:pt>
                <c:pt idx="3">
                  <c:v>0.25800000000000001</c:v>
                </c:pt>
                <c:pt idx="4">
                  <c:v>0.307</c:v>
                </c:pt>
                <c:pt idx="5">
                  <c:v>0.216</c:v>
                </c:pt>
              </c:numCache>
            </c:numRef>
          </c:val>
          <c:extLst>
            <c:ext xmlns:c16="http://schemas.microsoft.com/office/drawing/2014/chart" uri="{C3380CC4-5D6E-409C-BE32-E72D297353CC}">
              <c16:uniqueId val="{00000000-04A8-4BEC-8FF5-592D5EB5988C}"/>
            </c:ext>
          </c:extLst>
        </c:ser>
        <c:ser>
          <c:idx val="1"/>
          <c:order val="1"/>
          <c:tx>
            <c:strRef>
              <c:f>Output!$A$4</c:f>
              <c:strCache>
                <c:ptCount val="1"/>
                <c:pt idx="0">
                  <c:v>Medium</c:v>
                </c:pt>
              </c:strCache>
            </c:strRef>
          </c:tx>
          <c:spPr>
            <a:solidFill>
              <a:schemeClr val="accent2"/>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Output!$B$4:$H$4</c:f>
              <c:numCache>
                <c:formatCode>0.00%</c:formatCode>
                <c:ptCount val="7"/>
                <c:pt idx="0">
                  <c:v>0.16300000000000001</c:v>
                </c:pt>
                <c:pt idx="1">
                  <c:v>0.16800000000000001</c:v>
                </c:pt>
                <c:pt idx="2">
                  <c:v>0.19800000000000001</c:v>
                </c:pt>
                <c:pt idx="3">
                  <c:v>0.19400000000000001</c:v>
                </c:pt>
                <c:pt idx="4">
                  <c:v>0.20200000000000001</c:v>
                </c:pt>
                <c:pt idx="5">
                  <c:v>0.18099999999999999</c:v>
                </c:pt>
              </c:numCache>
            </c:numRef>
          </c:val>
          <c:extLst>
            <c:ext xmlns:c16="http://schemas.microsoft.com/office/drawing/2014/chart" uri="{C3380CC4-5D6E-409C-BE32-E72D297353CC}">
              <c16:uniqueId val="{00000001-04A8-4BEC-8FF5-592D5EB5988C}"/>
            </c:ext>
          </c:extLst>
        </c:ser>
        <c:ser>
          <c:idx val="2"/>
          <c:order val="2"/>
          <c:tx>
            <c:strRef>
              <c:f>Output!$A$5</c:f>
              <c:strCache>
                <c:ptCount val="1"/>
                <c:pt idx="0">
                  <c:v>High</c:v>
                </c:pt>
              </c:strCache>
            </c:strRef>
          </c:tx>
          <c:spPr>
            <a:solidFill>
              <a:schemeClr val="accent3"/>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Output!$B$5:$H$5</c:f>
              <c:numCache>
                <c:formatCode>0.00%</c:formatCode>
                <c:ptCount val="7"/>
                <c:pt idx="0">
                  <c:v>0.17899999999999999</c:v>
                </c:pt>
                <c:pt idx="1">
                  <c:v>0.17899999999999999</c:v>
                </c:pt>
                <c:pt idx="2">
                  <c:v>0.191</c:v>
                </c:pt>
                <c:pt idx="3">
                  <c:v>0.19700000000000001</c:v>
                </c:pt>
                <c:pt idx="4">
                  <c:v>0.20200000000000001</c:v>
                </c:pt>
                <c:pt idx="5">
                  <c:v>0.191</c:v>
                </c:pt>
              </c:numCache>
            </c:numRef>
          </c:val>
          <c:extLst>
            <c:ext xmlns:c16="http://schemas.microsoft.com/office/drawing/2014/chart" uri="{C3380CC4-5D6E-409C-BE32-E72D297353CC}">
              <c16:uniqueId val="{00000002-04A8-4BEC-8FF5-592D5EB5988C}"/>
            </c:ext>
          </c:extLst>
        </c:ser>
        <c:ser>
          <c:idx val="3"/>
          <c:order val="3"/>
          <c:tx>
            <c:strRef>
              <c:f>Output!$A$6</c:f>
              <c:strCache>
                <c:ptCount val="1"/>
                <c:pt idx="0">
                  <c:v>VeryHigh</c:v>
                </c:pt>
              </c:strCache>
            </c:strRef>
          </c:tx>
          <c:spPr>
            <a:solidFill>
              <a:schemeClr val="accent4"/>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Output!$B$6:$H$6</c:f>
              <c:numCache>
                <c:formatCode>0.00%</c:formatCode>
                <c:ptCount val="7"/>
                <c:pt idx="0">
                  <c:v>0.48299999999999998</c:v>
                </c:pt>
                <c:pt idx="1">
                  <c:v>0.433</c:v>
                </c:pt>
                <c:pt idx="2">
                  <c:v>0.245</c:v>
                </c:pt>
                <c:pt idx="3">
                  <c:v>0.35099999999999998</c:v>
                </c:pt>
                <c:pt idx="4">
                  <c:v>0.28899999999999998</c:v>
                </c:pt>
                <c:pt idx="5">
                  <c:v>0.41199999999999998</c:v>
                </c:pt>
              </c:numCache>
            </c:numRef>
          </c:val>
          <c:extLst>
            <c:ext xmlns:c16="http://schemas.microsoft.com/office/drawing/2014/chart" uri="{C3380CC4-5D6E-409C-BE32-E72D297353CC}">
              <c16:uniqueId val="{00000003-04A8-4BEC-8FF5-592D5EB5988C}"/>
            </c:ext>
          </c:extLst>
        </c:ser>
        <c:dLbls>
          <c:showLegendKey val="0"/>
          <c:showVal val="0"/>
          <c:showCatName val="0"/>
          <c:showSerName val="0"/>
          <c:showPercent val="0"/>
          <c:showBubbleSize val="0"/>
        </c:dLbls>
        <c:gapWidth val="219"/>
        <c:overlap val="-27"/>
        <c:axId val="902300656"/>
        <c:axId val="902301968"/>
      </c:barChart>
      <c:catAx>
        <c:axId val="90230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301968"/>
        <c:crosses val="autoZero"/>
        <c:auto val="1"/>
        <c:lblAlgn val="ctr"/>
        <c:lblOffset val="100"/>
        <c:noMultiLvlLbl val="0"/>
      </c:catAx>
      <c:valAx>
        <c:axId val="902301968"/>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30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Tunneling</a:t>
            </a:r>
            <a:r>
              <a:rPr lang="en-AU" baseline="0"/>
              <a:t> exposure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Output!$A$8</c:f>
              <c:strCache>
                <c:ptCount val="1"/>
                <c:pt idx="0">
                  <c:v>None</c:v>
                </c:pt>
              </c:strCache>
            </c:strRef>
          </c:tx>
          <c:spPr>
            <a:solidFill>
              <a:schemeClr val="accent1"/>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Output!$B$8:$H$8</c:f>
              <c:numCache>
                <c:formatCode>0.00%</c:formatCode>
                <c:ptCount val="7"/>
                <c:pt idx="0">
                  <c:v>0.17199999999999999</c:v>
                </c:pt>
                <c:pt idx="1">
                  <c:v>0.17199999999999999</c:v>
                </c:pt>
                <c:pt idx="2">
                  <c:v>0.17199999999999999</c:v>
                </c:pt>
                <c:pt idx="3">
                  <c:v>0.17199999999999999</c:v>
                </c:pt>
                <c:pt idx="4">
                  <c:v>0.17199999999999999</c:v>
                </c:pt>
                <c:pt idx="5">
                  <c:v>0.17199999999999999</c:v>
                </c:pt>
              </c:numCache>
            </c:numRef>
          </c:val>
          <c:extLst>
            <c:ext xmlns:c16="http://schemas.microsoft.com/office/drawing/2014/chart" uri="{C3380CC4-5D6E-409C-BE32-E72D297353CC}">
              <c16:uniqueId val="{00000000-F322-4292-98C9-60E9C25F1655}"/>
            </c:ext>
          </c:extLst>
        </c:ser>
        <c:ser>
          <c:idx val="1"/>
          <c:order val="1"/>
          <c:tx>
            <c:strRef>
              <c:f>Output!$A$9</c:f>
              <c:strCache>
                <c:ptCount val="1"/>
                <c:pt idx="0">
                  <c:v>Low</c:v>
                </c:pt>
              </c:strCache>
            </c:strRef>
          </c:tx>
          <c:spPr>
            <a:solidFill>
              <a:schemeClr val="accent2"/>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Output!$B$9:$H$9</c:f>
              <c:numCache>
                <c:formatCode>0.00%</c:formatCode>
                <c:ptCount val="7"/>
                <c:pt idx="0">
                  <c:v>0.13100000000000001</c:v>
                </c:pt>
                <c:pt idx="1">
                  <c:v>0.13100000000000001</c:v>
                </c:pt>
                <c:pt idx="2">
                  <c:v>0.13100000000000001</c:v>
                </c:pt>
                <c:pt idx="3">
                  <c:v>0.13100000000000001</c:v>
                </c:pt>
                <c:pt idx="4">
                  <c:v>0.13100000000000001</c:v>
                </c:pt>
                <c:pt idx="5">
                  <c:v>0.13100000000000001</c:v>
                </c:pt>
              </c:numCache>
            </c:numRef>
          </c:val>
          <c:extLst>
            <c:ext xmlns:c16="http://schemas.microsoft.com/office/drawing/2014/chart" uri="{C3380CC4-5D6E-409C-BE32-E72D297353CC}">
              <c16:uniqueId val="{00000001-F322-4292-98C9-60E9C25F1655}"/>
            </c:ext>
          </c:extLst>
        </c:ser>
        <c:ser>
          <c:idx val="2"/>
          <c:order val="2"/>
          <c:tx>
            <c:strRef>
              <c:f>Output!$A$10</c:f>
              <c:strCache>
                <c:ptCount val="1"/>
                <c:pt idx="0">
                  <c:v>Medium</c:v>
                </c:pt>
              </c:strCache>
            </c:strRef>
          </c:tx>
          <c:spPr>
            <a:solidFill>
              <a:schemeClr val="accent3"/>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Output!$B$10:$H$10</c:f>
              <c:numCache>
                <c:formatCode>0.00%</c:formatCode>
                <c:ptCount val="7"/>
                <c:pt idx="0">
                  <c:v>9.7000000000000003E-2</c:v>
                </c:pt>
                <c:pt idx="1">
                  <c:v>9.7000000000000003E-2</c:v>
                </c:pt>
                <c:pt idx="2">
                  <c:v>9.7000000000000003E-2</c:v>
                </c:pt>
                <c:pt idx="3">
                  <c:v>9.7000000000000003E-2</c:v>
                </c:pt>
                <c:pt idx="4">
                  <c:v>9.7000000000000003E-2</c:v>
                </c:pt>
                <c:pt idx="5">
                  <c:v>9.7000000000000003E-2</c:v>
                </c:pt>
              </c:numCache>
            </c:numRef>
          </c:val>
          <c:extLst>
            <c:ext xmlns:c16="http://schemas.microsoft.com/office/drawing/2014/chart" uri="{C3380CC4-5D6E-409C-BE32-E72D297353CC}">
              <c16:uniqueId val="{00000002-F322-4292-98C9-60E9C25F1655}"/>
            </c:ext>
          </c:extLst>
        </c:ser>
        <c:ser>
          <c:idx val="3"/>
          <c:order val="3"/>
          <c:tx>
            <c:strRef>
              <c:f>Output!$A$11</c:f>
              <c:strCache>
                <c:ptCount val="1"/>
                <c:pt idx="0">
                  <c:v>High</c:v>
                </c:pt>
              </c:strCache>
            </c:strRef>
          </c:tx>
          <c:spPr>
            <a:solidFill>
              <a:schemeClr val="accent4"/>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Output!$B$11:$H$11</c:f>
              <c:numCache>
                <c:formatCode>0.00%</c:formatCode>
                <c:ptCount val="7"/>
                <c:pt idx="0">
                  <c:v>0.60099999999999998</c:v>
                </c:pt>
                <c:pt idx="1">
                  <c:v>0.60099999999999998</c:v>
                </c:pt>
                <c:pt idx="2">
                  <c:v>0.60099999999999998</c:v>
                </c:pt>
                <c:pt idx="3">
                  <c:v>0.60099999999999998</c:v>
                </c:pt>
                <c:pt idx="4">
                  <c:v>0.60099999999999998</c:v>
                </c:pt>
                <c:pt idx="5">
                  <c:v>0.60099999999999998</c:v>
                </c:pt>
              </c:numCache>
            </c:numRef>
          </c:val>
          <c:extLst>
            <c:ext xmlns:c16="http://schemas.microsoft.com/office/drawing/2014/chart" uri="{C3380CC4-5D6E-409C-BE32-E72D297353CC}">
              <c16:uniqueId val="{00000003-F322-4292-98C9-60E9C25F1655}"/>
            </c:ext>
          </c:extLst>
        </c:ser>
        <c:dLbls>
          <c:showLegendKey val="0"/>
          <c:showVal val="0"/>
          <c:showCatName val="0"/>
          <c:showSerName val="0"/>
          <c:showPercent val="0"/>
          <c:showBubbleSize val="0"/>
        </c:dLbls>
        <c:gapWidth val="219"/>
        <c:overlap val="-27"/>
        <c:axId val="866944872"/>
        <c:axId val="866946512"/>
      </c:barChart>
      <c:catAx>
        <c:axId val="86694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946512"/>
        <c:crosses val="autoZero"/>
        <c:auto val="1"/>
        <c:lblAlgn val="ctr"/>
        <c:lblOffset val="100"/>
        <c:noMultiLvlLbl val="0"/>
      </c:catAx>
      <c:valAx>
        <c:axId val="866946512"/>
        <c:scaling>
          <c:orientation val="minMax"/>
          <c:max val="0.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944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Tunneling</a:t>
            </a:r>
            <a:r>
              <a:rPr lang="en-AU" baseline="0"/>
              <a:t> risk</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Output!$A$13</c:f>
              <c:strCache>
                <c:ptCount val="1"/>
                <c:pt idx="0">
                  <c:v>Low</c:v>
                </c:pt>
              </c:strCache>
            </c:strRef>
          </c:tx>
          <c:spPr>
            <a:solidFill>
              <a:schemeClr val="accent1"/>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Output!$B$13:$H$13</c:f>
              <c:numCache>
                <c:formatCode>0.00%</c:formatCode>
                <c:ptCount val="7"/>
                <c:pt idx="0">
                  <c:v>0.16300000000000001</c:v>
                </c:pt>
                <c:pt idx="1">
                  <c:v>0.17799999999999999</c:v>
                </c:pt>
                <c:pt idx="2">
                  <c:v>0.23400000000000001</c:v>
                </c:pt>
                <c:pt idx="3">
                  <c:v>0.19800000000000001</c:v>
                </c:pt>
                <c:pt idx="4">
                  <c:v>0.216</c:v>
                </c:pt>
                <c:pt idx="5">
                  <c:v>0.18099999999999999</c:v>
                </c:pt>
              </c:numCache>
            </c:numRef>
          </c:val>
          <c:extLst>
            <c:ext xmlns:c16="http://schemas.microsoft.com/office/drawing/2014/chart" uri="{C3380CC4-5D6E-409C-BE32-E72D297353CC}">
              <c16:uniqueId val="{00000000-CF05-4497-98D5-F3E62C0A5128}"/>
            </c:ext>
          </c:extLst>
        </c:ser>
        <c:ser>
          <c:idx val="1"/>
          <c:order val="1"/>
          <c:tx>
            <c:strRef>
              <c:f>Output!$A$14</c:f>
              <c:strCache>
                <c:ptCount val="1"/>
                <c:pt idx="0">
                  <c:v>Medium</c:v>
                </c:pt>
              </c:strCache>
            </c:strRef>
          </c:tx>
          <c:spPr>
            <a:solidFill>
              <a:schemeClr val="accent2"/>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Output!$B$14:$H$14</c:f>
              <c:numCache>
                <c:formatCode>0.00%</c:formatCode>
                <c:ptCount val="7"/>
                <c:pt idx="0">
                  <c:v>0.17899999999999999</c:v>
                </c:pt>
                <c:pt idx="1">
                  <c:v>0.186</c:v>
                </c:pt>
                <c:pt idx="2">
                  <c:v>0.214</c:v>
                </c:pt>
                <c:pt idx="3">
                  <c:v>0.19800000000000001</c:v>
                </c:pt>
                <c:pt idx="4">
                  <c:v>0.20699999999999999</c:v>
                </c:pt>
                <c:pt idx="5">
                  <c:v>0.189</c:v>
                </c:pt>
              </c:numCache>
            </c:numRef>
          </c:val>
          <c:extLst>
            <c:ext xmlns:c16="http://schemas.microsoft.com/office/drawing/2014/chart" uri="{C3380CC4-5D6E-409C-BE32-E72D297353CC}">
              <c16:uniqueId val="{00000001-CF05-4497-98D5-F3E62C0A5128}"/>
            </c:ext>
          </c:extLst>
        </c:ser>
        <c:ser>
          <c:idx val="2"/>
          <c:order val="2"/>
          <c:tx>
            <c:strRef>
              <c:f>Output!$A$15</c:f>
              <c:strCache>
                <c:ptCount val="1"/>
                <c:pt idx="0">
                  <c:v>High</c:v>
                </c:pt>
              </c:strCache>
            </c:strRef>
          </c:tx>
          <c:spPr>
            <a:solidFill>
              <a:schemeClr val="accent3"/>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Output!$B$15:$H$15</c:f>
              <c:numCache>
                <c:formatCode>0.00%</c:formatCode>
                <c:ptCount val="7"/>
                <c:pt idx="0">
                  <c:v>0.192</c:v>
                </c:pt>
                <c:pt idx="1">
                  <c:v>0.19700000000000001</c:v>
                </c:pt>
                <c:pt idx="2">
                  <c:v>0.217</c:v>
                </c:pt>
                <c:pt idx="3">
                  <c:v>0.20599999999999999</c:v>
                </c:pt>
                <c:pt idx="4">
                  <c:v>0.21199999999999999</c:v>
                </c:pt>
                <c:pt idx="5">
                  <c:v>0.19900000000000001</c:v>
                </c:pt>
              </c:numCache>
            </c:numRef>
          </c:val>
          <c:extLst>
            <c:ext xmlns:c16="http://schemas.microsoft.com/office/drawing/2014/chart" uri="{C3380CC4-5D6E-409C-BE32-E72D297353CC}">
              <c16:uniqueId val="{00000002-CF05-4497-98D5-F3E62C0A5128}"/>
            </c:ext>
          </c:extLst>
        </c:ser>
        <c:ser>
          <c:idx val="3"/>
          <c:order val="3"/>
          <c:tx>
            <c:strRef>
              <c:f>Output!$A$16</c:f>
              <c:strCache>
                <c:ptCount val="1"/>
                <c:pt idx="0">
                  <c:v>VeryHigh</c:v>
                </c:pt>
              </c:strCache>
            </c:strRef>
          </c:tx>
          <c:spPr>
            <a:solidFill>
              <a:schemeClr val="accent4"/>
            </a:solidFill>
            <a:ln>
              <a:noFill/>
            </a:ln>
            <a:effectLst/>
          </c:spPr>
          <c:invertIfNegative val="0"/>
          <c:cat>
            <c:strRef>
              <c:f>Output!$B$1:$H$1</c:f>
              <c:strCache>
                <c:ptCount val="6"/>
                <c:pt idx="0">
                  <c:v>Scenario 01</c:v>
                </c:pt>
                <c:pt idx="1">
                  <c:v>Scenario 02</c:v>
                </c:pt>
                <c:pt idx="2">
                  <c:v>Scenario 03</c:v>
                </c:pt>
                <c:pt idx="3">
                  <c:v>Scenario 04</c:v>
                </c:pt>
                <c:pt idx="4">
                  <c:v>Scenario 05</c:v>
                </c:pt>
                <c:pt idx="5">
                  <c:v>Scenario 06</c:v>
                </c:pt>
              </c:strCache>
            </c:strRef>
          </c:cat>
          <c:val>
            <c:numRef>
              <c:f>Output!$B$16:$H$16</c:f>
              <c:numCache>
                <c:formatCode>0.00%</c:formatCode>
                <c:ptCount val="7"/>
                <c:pt idx="0">
                  <c:v>0.46700000000000003</c:v>
                </c:pt>
                <c:pt idx="1">
                  <c:v>0.438</c:v>
                </c:pt>
                <c:pt idx="2">
                  <c:v>0.33500000000000002</c:v>
                </c:pt>
                <c:pt idx="3">
                  <c:v>0.39900000000000002</c:v>
                </c:pt>
                <c:pt idx="4">
                  <c:v>0.36499999999999999</c:v>
                </c:pt>
                <c:pt idx="5">
                  <c:v>0.43099999999999999</c:v>
                </c:pt>
              </c:numCache>
            </c:numRef>
          </c:val>
          <c:extLst>
            <c:ext xmlns:c16="http://schemas.microsoft.com/office/drawing/2014/chart" uri="{C3380CC4-5D6E-409C-BE32-E72D297353CC}">
              <c16:uniqueId val="{00000003-CF05-4497-98D5-F3E62C0A5128}"/>
            </c:ext>
          </c:extLst>
        </c:ser>
        <c:dLbls>
          <c:showLegendKey val="0"/>
          <c:showVal val="0"/>
          <c:showCatName val="0"/>
          <c:showSerName val="0"/>
          <c:showPercent val="0"/>
          <c:showBubbleSize val="0"/>
        </c:dLbls>
        <c:gapWidth val="219"/>
        <c:overlap val="-27"/>
        <c:axId val="1023063160"/>
        <c:axId val="1023059224"/>
      </c:barChart>
      <c:catAx>
        <c:axId val="10230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059224"/>
        <c:crosses val="autoZero"/>
        <c:auto val="1"/>
        <c:lblAlgn val="ctr"/>
        <c:lblOffset val="100"/>
        <c:noMultiLvlLbl val="0"/>
      </c:catAx>
      <c:valAx>
        <c:axId val="1023059224"/>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063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Layer 1 vulnerability to surface gullying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Output!$A$23</c:f>
              <c:strCache>
                <c:ptCount val="1"/>
                <c:pt idx="0">
                  <c:v>Low</c:v>
                </c:pt>
              </c:strCache>
            </c:strRef>
          </c:tx>
          <c:spPr>
            <a:solidFill>
              <a:schemeClr val="accent1"/>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Output!$B$23:$H$23</c:f>
              <c:numCache>
                <c:formatCode>0.00%</c:formatCode>
                <c:ptCount val="7"/>
                <c:pt idx="0">
                  <c:v>0.115</c:v>
                </c:pt>
                <c:pt idx="1">
                  <c:v>0.14799999999999999</c:v>
                </c:pt>
                <c:pt idx="2">
                  <c:v>0.33</c:v>
                </c:pt>
                <c:pt idx="3">
                  <c:v>0.20899999999999999</c:v>
                </c:pt>
                <c:pt idx="4">
                  <c:v>0.245</c:v>
                </c:pt>
                <c:pt idx="5">
                  <c:v>0.159</c:v>
                </c:pt>
              </c:numCache>
            </c:numRef>
          </c:val>
          <c:extLst>
            <c:ext xmlns:c16="http://schemas.microsoft.com/office/drawing/2014/chart" uri="{C3380CC4-5D6E-409C-BE32-E72D297353CC}">
              <c16:uniqueId val="{00000000-19F3-4D32-AC97-B1FEE36FBCD5}"/>
            </c:ext>
          </c:extLst>
        </c:ser>
        <c:ser>
          <c:idx val="1"/>
          <c:order val="1"/>
          <c:tx>
            <c:strRef>
              <c:f>Output!$A$24</c:f>
              <c:strCache>
                <c:ptCount val="1"/>
                <c:pt idx="0">
                  <c:v>Moderate</c:v>
                </c:pt>
              </c:strCache>
            </c:strRef>
          </c:tx>
          <c:spPr>
            <a:solidFill>
              <a:schemeClr val="accent2"/>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Output!$B$24:$H$24</c:f>
              <c:numCache>
                <c:formatCode>0.00%</c:formatCode>
                <c:ptCount val="7"/>
                <c:pt idx="0">
                  <c:v>0.19</c:v>
                </c:pt>
                <c:pt idx="1">
                  <c:v>0.20200000000000001</c:v>
                </c:pt>
                <c:pt idx="2">
                  <c:v>0.26500000000000001</c:v>
                </c:pt>
                <c:pt idx="3">
                  <c:v>0.252</c:v>
                </c:pt>
                <c:pt idx="4">
                  <c:v>0.27100000000000002</c:v>
                </c:pt>
                <c:pt idx="5">
                  <c:v>0.22800000000000001</c:v>
                </c:pt>
              </c:numCache>
            </c:numRef>
          </c:val>
          <c:extLst>
            <c:ext xmlns:c16="http://schemas.microsoft.com/office/drawing/2014/chart" uri="{C3380CC4-5D6E-409C-BE32-E72D297353CC}">
              <c16:uniqueId val="{00000001-19F3-4D32-AC97-B1FEE36FBCD5}"/>
            </c:ext>
          </c:extLst>
        </c:ser>
        <c:ser>
          <c:idx val="2"/>
          <c:order val="2"/>
          <c:tx>
            <c:strRef>
              <c:f>Output!$A$25</c:f>
              <c:strCache>
                <c:ptCount val="1"/>
                <c:pt idx="0">
                  <c:v>High</c:v>
                </c:pt>
              </c:strCache>
            </c:strRef>
          </c:tx>
          <c:spPr>
            <a:solidFill>
              <a:schemeClr val="accent3"/>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Output!$B$25:$H$25</c:f>
              <c:numCache>
                <c:formatCode>0.00%</c:formatCode>
                <c:ptCount val="7"/>
                <c:pt idx="0">
                  <c:v>0.245</c:v>
                </c:pt>
                <c:pt idx="1">
                  <c:v>0.22900000000000001</c:v>
                </c:pt>
                <c:pt idx="2">
                  <c:v>0.23699999999999999</c:v>
                </c:pt>
                <c:pt idx="3">
                  <c:v>0.26400000000000001</c:v>
                </c:pt>
                <c:pt idx="4">
                  <c:v>0.27500000000000002</c:v>
                </c:pt>
                <c:pt idx="5">
                  <c:v>0.26100000000000001</c:v>
                </c:pt>
              </c:numCache>
            </c:numRef>
          </c:val>
          <c:extLst>
            <c:ext xmlns:c16="http://schemas.microsoft.com/office/drawing/2014/chart" uri="{C3380CC4-5D6E-409C-BE32-E72D297353CC}">
              <c16:uniqueId val="{00000002-19F3-4D32-AC97-B1FEE36FBCD5}"/>
            </c:ext>
          </c:extLst>
        </c:ser>
        <c:ser>
          <c:idx val="3"/>
          <c:order val="3"/>
          <c:tx>
            <c:strRef>
              <c:f>Output!$A$26</c:f>
              <c:strCache>
                <c:ptCount val="1"/>
                <c:pt idx="0">
                  <c:v>VeryHigh</c:v>
                </c:pt>
              </c:strCache>
            </c:strRef>
          </c:tx>
          <c:spPr>
            <a:solidFill>
              <a:schemeClr val="accent4"/>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Output!$B$26:$H$26</c:f>
              <c:numCache>
                <c:formatCode>0.00%</c:formatCode>
                <c:ptCount val="7"/>
                <c:pt idx="0">
                  <c:v>0.45</c:v>
                </c:pt>
                <c:pt idx="1">
                  <c:v>0.42099999999999999</c:v>
                </c:pt>
                <c:pt idx="2">
                  <c:v>0.16800000000000001</c:v>
                </c:pt>
                <c:pt idx="3">
                  <c:v>0.27500000000000002</c:v>
                </c:pt>
                <c:pt idx="4">
                  <c:v>0.20899999999999999</c:v>
                </c:pt>
                <c:pt idx="5">
                  <c:v>0.35099999999999998</c:v>
                </c:pt>
              </c:numCache>
            </c:numRef>
          </c:val>
          <c:extLst>
            <c:ext xmlns:c16="http://schemas.microsoft.com/office/drawing/2014/chart" uri="{C3380CC4-5D6E-409C-BE32-E72D297353CC}">
              <c16:uniqueId val="{00000003-19F3-4D32-AC97-B1FEE36FBCD5}"/>
            </c:ext>
          </c:extLst>
        </c:ser>
        <c:dLbls>
          <c:showLegendKey val="0"/>
          <c:showVal val="0"/>
          <c:showCatName val="0"/>
          <c:showSerName val="0"/>
          <c:showPercent val="0"/>
          <c:showBubbleSize val="0"/>
        </c:dLbls>
        <c:gapWidth val="219"/>
        <c:overlap val="-27"/>
        <c:axId val="1023054632"/>
        <c:axId val="1023055616"/>
      </c:barChart>
      <c:catAx>
        <c:axId val="102305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055616"/>
        <c:crosses val="autoZero"/>
        <c:auto val="1"/>
        <c:lblAlgn val="ctr"/>
        <c:lblOffset val="100"/>
        <c:noMultiLvlLbl val="0"/>
      </c:catAx>
      <c:valAx>
        <c:axId val="1023055616"/>
        <c:scaling>
          <c:orientation val="minMax"/>
          <c:max val="0.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054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Surface gullying exposure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Output!$A$28</c:f>
              <c:strCache>
                <c:ptCount val="1"/>
                <c:pt idx="0">
                  <c:v>Nil</c:v>
                </c:pt>
              </c:strCache>
            </c:strRef>
          </c:tx>
          <c:spPr>
            <a:solidFill>
              <a:schemeClr val="accent1"/>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Output!$B$28:$H$28</c:f>
              <c:numCache>
                <c:formatCode>0.00%</c:formatCode>
                <c:ptCount val="7"/>
                <c:pt idx="0">
                  <c:v>0.50800000000000001</c:v>
                </c:pt>
                <c:pt idx="1">
                  <c:v>0.16400000000000001</c:v>
                </c:pt>
                <c:pt idx="2">
                  <c:v>0.81</c:v>
                </c:pt>
                <c:pt idx="3">
                  <c:v>0.81</c:v>
                </c:pt>
                <c:pt idx="4">
                  <c:v>0.81</c:v>
                </c:pt>
                <c:pt idx="5">
                  <c:v>0.81</c:v>
                </c:pt>
              </c:numCache>
            </c:numRef>
          </c:val>
          <c:extLst>
            <c:ext xmlns:c16="http://schemas.microsoft.com/office/drawing/2014/chart" uri="{C3380CC4-5D6E-409C-BE32-E72D297353CC}">
              <c16:uniqueId val="{00000000-190C-4507-8146-E82B350F3746}"/>
            </c:ext>
          </c:extLst>
        </c:ser>
        <c:ser>
          <c:idx val="1"/>
          <c:order val="1"/>
          <c:tx>
            <c:strRef>
              <c:f>Output!$A$29</c:f>
              <c:strCache>
                <c:ptCount val="1"/>
                <c:pt idx="0">
                  <c:v>Low</c:v>
                </c:pt>
              </c:strCache>
            </c:strRef>
          </c:tx>
          <c:spPr>
            <a:solidFill>
              <a:schemeClr val="accent2"/>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Output!$B$29:$H$29</c:f>
              <c:numCache>
                <c:formatCode>0.00%</c:formatCode>
                <c:ptCount val="7"/>
                <c:pt idx="0">
                  <c:v>0.217</c:v>
                </c:pt>
                <c:pt idx="1">
                  <c:v>0.25600000000000001</c:v>
                </c:pt>
                <c:pt idx="2">
                  <c:v>9.0999999999999998E-2</c:v>
                </c:pt>
                <c:pt idx="3">
                  <c:v>9.0999999999999998E-2</c:v>
                </c:pt>
                <c:pt idx="4">
                  <c:v>9.0999999999999998E-2</c:v>
                </c:pt>
                <c:pt idx="5">
                  <c:v>9.0999999999999998E-2</c:v>
                </c:pt>
              </c:numCache>
            </c:numRef>
          </c:val>
          <c:extLst>
            <c:ext xmlns:c16="http://schemas.microsoft.com/office/drawing/2014/chart" uri="{C3380CC4-5D6E-409C-BE32-E72D297353CC}">
              <c16:uniqueId val="{00000001-190C-4507-8146-E82B350F3746}"/>
            </c:ext>
          </c:extLst>
        </c:ser>
        <c:ser>
          <c:idx val="2"/>
          <c:order val="2"/>
          <c:tx>
            <c:strRef>
              <c:f>Output!$A$30</c:f>
              <c:strCache>
                <c:ptCount val="1"/>
                <c:pt idx="0">
                  <c:v>Moderate</c:v>
                </c:pt>
              </c:strCache>
            </c:strRef>
          </c:tx>
          <c:spPr>
            <a:solidFill>
              <a:schemeClr val="accent3"/>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Output!$B$30:$H$30</c:f>
              <c:numCache>
                <c:formatCode>0.00%</c:formatCode>
                <c:ptCount val="7"/>
                <c:pt idx="0">
                  <c:v>0.183</c:v>
                </c:pt>
                <c:pt idx="1">
                  <c:v>0.26200000000000001</c:v>
                </c:pt>
                <c:pt idx="2">
                  <c:v>6.3E-2</c:v>
                </c:pt>
                <c:pt idx="3">
                  <c:v>6.3E-2</c:v>
                </c:pt>
                <c:pt idx="4">
                  <c:v>6.3E-2</c:v>
                </c:pt>
                <c:pt idx="5">
                  <c:v>6.3E-2</c:v>
                </c:pt>
              </c:numCache>
            </c:numRef>
          </c:val>
          <c:extLst>
            <c:ext xmlns:c16="http://schemas.microsoft.com/office/drawing/2014/chart" uri="{C3380CC4-5D6E-409C-BE32-E72D297353CC}">
              <c16:uniqueId val="{00000002-190C-4507-8146-E82B350F3746}"/>
            </c:ext>
          </c:extLst>
        </c:ser>
        <c:ser>
          <c:idx val="3"/>
          <c:order val="3"/>
          <c:tx>
            <c:strRef>
              <c:f>Output!$A$31</c:f>
              <c:strCache>
                <c:ptCount val="1"/>
                <c:pt idx="0">
                  <c:v>High</c:v>
                </c:pt>
              </c:strCache>
            </c:strRef>
          </c:tx>
          <c:spPr>
            <a:solidFill>
              <a:schemeClr val="accent4"/>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Output!$B$31:$H$31</c:f>
              <c:numCache>
                <c:formatCode>0.00%</c:formatCode>
                <c:ptCount val="7"/>
                <c:pt idx="0">
                  <c:v>9.1999999999999998E-2</c:v>
                </c:pt>
                <c:pt idx="1">
                  <c:v>0.318</c:v>
                </c:pt>
                <c:pt idx="2">
                  <c:v>3.6999999999999998E-2</c:v>
                </c:pt>
                <c:pt idx="3">
                  <c:v>3.6999999999999998E-2</c:v>
                </c:pt>
                <c:pt idx="4">
                  <c:v>3.6999999999999998E-2</c:v>
                </c:pt>
                <c:pt idx="5">
                  <c:v>3.6999999999999998E-2</c:v>
                </c:pt>
              </c:numCache>
            </c:numRef>
          </c:val>
          <c:extLst>
            <c:ext xmlns:c16="http://schemas.microsoft.com/office/drawing/2014/chart" uri="{C3380CC4-5D6E-409C-BE32-E72D297353CC}">
              <c16:uniqueId val="{00000003-190C-4507-8146-E82B350F3746}"/>
            </c:ext>
          </c:extLst>
        </c:ser>
        <c:dLbls>
          <c:showLegendKey val="0"/>
          <c:showVal val="0"/>
          <c:showCatName val="0"/>
          <c:showSerName val="0"/>
          <c:showPercent val="0"/>
          <c:showBubbleSize val="0"/>
        </c:dLbls>
        <c:gapWidth val="219"/>
        <c:overlap val="-27"/>
        <c:axId val="1023062176"/>
        <c:axId val="1023055288"/>
      </c:barChart>
      <c:catAx>
        <c:axId val="102306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055288"/>
        <c:crosses val="autoZero"/>
        <c:auto val="1"/>
        <c:lblAlgn val="ctr"/>
        <c:lblOffset val="100"/>
        <c:noMultiLvlLbl val="0"/>
      </c:catAx>
      <c:valAx>
        <c:axId val="1023055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06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Surface</a:t>
            </a:r>
            <a:r>
              <a:rPr lang="en-AU" baseline="0"/>
              <a:t> gullying risk</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Output!$A$33</c:f>
              <c:strCache>
                <c:ptCount val="1"/>
                <c:pt idx="0">
                  <c:v>Low</c:v>
                </c:pt>
              </c:strCache>
            </c:strRef>
          </c:tx>
          <c:spPr>
            <a:solidFill>
              <a:schemeClr val="accent1"/>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Output!$B$33:$H$33</c:f>
              <c:numCache>
                <c:formatCode>0.00%</c:formatCode>
                <c:ptCount val="7"/>
                <c:pt idx="0">
                  <c:v>0.29199999999999998</c:v>
                </c:pt>
                <c:pt idx="1">
                  <c:v>0.20200000000000001</c:v>
                </c:pt>
                <c:pt idx="2">
                  <c:v>0.55400000000000005</c:v>
                </c:pt>
                <c:pt idx="3">
                  <c:v>0.46600000000000003</c:v>
                </c:pt>
                <c:pt idx="4">
                  <c:v>0.503</c:v>
                </c:pt>
                <c:pt idx="5">
                  <c:v>0.41799999999999998</c:v>
                </c:pt>
              </c:numCache>
            </c:numRef>
          </c:val>
          <c:extLst>
            <c:ext xmlns:c16="http://schemas.microsoft.com/office/drawing/2014/chart" uri="{C3380CC4-5D6E-409C-BE32-E72D297353CC}">
              <c16:uniqueId val="{00000000-AF8F-45AF-AD34-DC4EED8ABF67}"/>
            </c:ext>
          </c:extLst>
        </c:ser>
        <c:ser>
          <c:idx val="1"/>
          <c:order val="1"/>
          <c:tx>
            <c:strRef>
              <c:f>Output!$A$34</c:f>
              <c:strCache>
                <c:ptCount val="1"/>
                <c:pt idx="0">
                  <c:v>Medium</c:v>
                </c:pt>
              </c:strCache>
            </c:strRef>
          </c:tx>
          <c:spPr>
            <a:solidFill>
              <a:schemeClr val="accent2"/>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Output!$B$34:$H$34</c:f>
              <c:numCache>
                <c:formatCode>0.00%</c:formatCode>
                <c:ptCount val="7"/>
                <c:pt idx="0">
                  <c:v>0.248</c:v>
                </c:pt>
                <c:pt idx="1">
                  <c:v>0.216</c:v>
                </c:pt>
                <c:pt idx="2">
                  <c:v>0.19600000000000001</c:v>
                </c:pt>
                <c:pt idx="3">
                  <c:v>0.22700000000000001</c:v>
                </c:pt>
                <c:pt idx="4">
                  <c:v>0.216</c:v>
                </c:pt>
                <c:pt idx="5">
                  <c:v>0.24299999999999999</c:v>
                </c:pt>
              </c:numCache>
            </c:numRef>
          </c:val>
          <c:extLst>
            <c:ext xmlns:c16="http://schemas.microsoft.com/office/drawing/2014/chart" uri="{C3380CC4-5D6E-409C-BE32-E72D297353CC}">
              <c16:uniqueId val="{00000001-AF8F-45AF-AD34-DC4EED8ABF67}"/>
            </c:ext>
          </c:extLst>
        </c:ser>
        <c:ser>
          <c:idx val="2"/>
          <c:order val="2"/>
          <c:tx>
            <c:strRef>
              <c:f>Output!$A$35</c:f>
              <c:strCache>
                <c:ptCount val="1"/>
                <c:pt idx="0">
                  <c:v>High</c:v>
                </c:pt>
              </c:strCache>
            </c:strRef>
          </c:tx>
          <c:spPr>
            <a:solidFill>
              <a:schemeClr val="accent3"/>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Output!$B$35:$H$35</c:f>
              <c:numCache>
                <c:formatCode>0.00%</c:formatCode>
                <c:ptCount val="7"/>
                <c:pt idx="0">
                  <c:v>0.23200000000000001</c:v>
                </c:pt>
                <c:pt idx="1">
                  <c:v>0.222</c:v>
                </c:pt>
                <c:pt idx="2">
                  <c:v>0.14899999999999999</c:v>
                </c:pt>
                <c:pt idx="3">
                  <c:v>0.183</c:v>
                </c:pt>
                <c:pt idx="4">
                  <c:v>0.16700000000000001</c:v>
                </c:pt>
                <c:pt idx="5">
                  <c:v>0.20200000000000001</c:v>
                </c:pt>
              </c:numCache>
            </c:numRef>
          </c:val>
          <c:extLst>
            <c:ext xmlns:c16="http://schemas.microsoft.com/office/drawing/2014/chart" uri="{C3380CC4-5D6E-409C-BE32-E72D297353CC}">
              <c16:uniqueId val="{00000002-AF8F-45AF-AD34-DC4EED8ABF67}"/>
            </c:ext>
          </c:extLst>
        </c:ser>
        <c:ser>
          <c:idx val="3"/>
          <c:order val="3"/>
          <c:tx>
            <c:strRef>
              <c:f>Output!$A$36</c:f>
              <c:strCache>
                <c:ptCount val="1"/>
                <c:pt idx="0">
                  <c:v>VeryHigh</c:v>
                </c:pt>
              </c:strCache>
            </c:strRef>
          </c:tx>
          <c:spPr>
            <a:solidFill>
              <a:schemeClr val="accent4"/>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Output!$B$36:$H$36</c:f>
              <c:numCache>
                <c:formatCode>0.00%</c:formatCode>
                <c:ptCount val="7"/>
                <c:pt idx="0">
                  <c:v>0.22800000000000001</c:v>
                </c:pt>
                <c:pt idx="1">
                  <c:v>0.35899999999999999</c:v>
                </c:pt>
                <c:pt idx="2">
                  <c:v>0.10100000000000001</c:v>
                </c:pt>
                <c:pt idx="3">
                  <c:v>0.124</c:v>
                </c:pt>
                <c:pt idx="4">
                  <c:v>0.113</c:v>
                </c:pt>
                <c:pt idx="5">
                  <c:v>0.13700000000000001</c:v>
                </c:pt>
              </c:numCache>
            </c:numRef>
          </c:val>
          <c:extLst>
            <c:ext xmlns:c16="http://schemas.microsoft.com/office/drawing/2014/chart" uri="{C3380CC4-5D6E-409C-BE32-E72D297353CC}">
              <c16:uniqueId val="{00000003-AF8F-45AF-AD34-DC4EED8ABF67}"/>
            </c:ext>
          </c:extLst>
        </c:ser>
        <c:dLbls>
          <c:showLegendKey val="0"/>
          <c:showVal val="0"/>
          <c:showCatName val="0"/>
          <c:showSerName val="0"/>
          <c:showPercent val="0"/>
          <c:showBubbleSize val="0"/>
        </c:dLbls>
        <c:gapWidth val="219"/>
        <c:overlap val="-27"/>
        <c:axId val="902324272"/>
        <c:axId val="902314104"/>
      </c:barChart>
      <c:catAx>
        <c:axId val="90232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314104"/>
        <c:crosses val="autoZero"/>
        <c:auto val="1"/>
        <c:lblAlgn val="ctr"/>
        <c:lblOffset val="100"/>
        <c:noMultiLvlLbl val="0"/>
      </c:catAx>
      <c:valAx>
        <c:axId val="902314104"/>
        <c:scaling>
          <c:orientation val="minMax"/>
          <c:max val="0.55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32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Surface gullying risk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Output!$B$21:$H$21</c:f>
              <c:strCache>
                <c:ptCount val="6"/>
                <c:pt idx="0">
                  <c:v>Scenario 01</c:v>
                </c:pt>
                <c:pt idx="1">
                  <c:v>Scenario 02</c:v>
                </c:pt>
                <c:pt idx="2">
                  <c:v>Scenario 03</c:v>
                </c:pt>
                <c:pt idx="3">
                  <c:v>Scenario 04</c:v>
                </c:pt>
                <c:pt idx="4">
                  <c:v>Scenario 05</c:v>
                </c:pt>
                <c:pt idx="5">
                  <c:v>Scenario 06</c:v>
                </c:pt>
              </c:strCache>
            </c:strRef>
          </c:cat>
          <c:val>
            <c:numRef>
              <c:f>Output!$B$37:$H$37</c:f>
              <c:numCache>
                <c:formatCode>0.00%</c:formatCode>
                <c:ptCount val="7"/>
                <c:pt idx="0">
                  <c:v>0.47389999999999999</c:v>
                </c:pt>
                <c:pt idx="1">
                  <c:v>0.55969999999999998</c:v>
                </c:pt>
                <c:pt idx="2">
                  <c:v>0.32400000000000001</c:v>
                </c:pt>
                <c:pt idx="3">
                  <c:v>0.36630000000000001</c:v>
                </c:pt>
                <c:pt idx="4">
                  <c:v>0.34770000000000001</c:v>
                </c:pt>
                <c:pt idx="5">
                  <c:v>0.38979999999999998</c:v>
                </c:pt>
              </c:numCache>
            </c:numRef>
          </c:val>
          <c:extLst>
            <c:ext xmlns:c16="http://schemas.microsoft.com/office/drawing/2014/chart" uri="{C3380CC4-5D6E-409C-BE32-E72D297353CC}">
              <c16:uniqueId val="{00000000-55DB-4513-A6B0-0D1A414AD709}"/>
            </c:ext>
          </c:extLst>
        </c:ser>
        <c:dLbls>
          <c:showLegendKey val="0"/>
          <c:showVal val="0"/>
          <c:showCatName val="0"/>
          <c:showSerName val="0"/>
          <c:showPercent val="0"/>
          <c:showBubbleSize val="0"/>
        </c:dLbls>
        <c:gapWidth val="219"/>
        <c:overlap val="-27"/>
        <c:axId val="901586664"/>
        <c:axId val="901579120"/>
      </c:barChart>
      <c:catAx>
        <c:axId val="90158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1579120"/>
        <c:crosses val="autoZero"/>
        <c:auto val="1"/>
        <c:lblAlgn val="ctr"/>
        <c:lblOffset val="100"/>
        <c:noMultiLvlLbl val="0"/>
      </c:catAx>
      <c:valAx>
        <c:axId val="901579120"/>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1586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Output!$A$43</c:f>
              <c:strCache>
                <c:ptCount val="1"/>
                <c:pt idx="0">
                  <c:v>Relative tunnelling risk ratio</c:v>
                </c:pt>
              </c:strCache>
            </c:strRef>
          </c:tx>
          <c:spPr>
            <a:solidFill>
              <a:schemeClr val="accent1"/>
            </a:solidFill>
            <a:ln>
              <a:noFill/>
            </a:ln>
            <a:effectLst/>
          </c:spPr>
          <c:invertIfNegative val="0"/>
          <c:cat>
            <c:strRef>
              <c:f>Output!$B$42:$H$42</c:f>
              <c:strCache>
                <c:ptCount val="6"/>
                <c:pt idx="0">
                  <c:v>Scenario 01</c:v>
                </c:pt>
                <c:pt idx="1">
                  <c:v>Scenario 02</c:v>
                </c:pt>
                <c:pt idx="2">
                  <c:v>Scenario 03</c:v>
                </c:pt>
                <c:pt idx="3">
                  <c:v>Scenario 04</c:v>
                </c:pt>
                <c:pt idx="4">
                  <c:v>Scenario 05</c:v>
                </c:pt>
                <c:pt idx="5">
                  <c:v>Scenario 06</c:v>
                </c:pt>
              </c:strCache>
            </c:strRef>
          </c:cat>
          <c:val>
            <c:numRef>
              <c:f>Output!$B$43:$H$43</c:f>
              <c:numCache>
                <c:formatCode>0.00</c:formatCode>
                <c:ptCount val="7"/>
                <c:pt idx="0">
                  <c:v>1.1431754874651812</c:v>
                </c:pt>
                <c:pt idx="1">
                  <c:v>1.1117920148560818</c:v>
                </c:pt>
                <c:pt idx="2">
                  <c:v>1</c:v>
                </c:pt>
                <c:pt idx="3">
                  <c:v>1.0703806870937791</c:v>
                </c:pt>
                <c:pt idx="4">
                  <c:v>1.0334261838440111</c:v>
                </c:pt>
                <c:pt idx="5">
                  <c:v>1.1049210770659239</c:v>
                </c:pt>
              </c:numCache>
            </c:numRef>
          </c:val>
          <c:extLst>
            <c:ext xmlns:c16="http://schemas.microsoft.com/office/drawing/2014/chart" uri="{C3380CC4-5D6E-409C-BE32-E72D297353CC}">
              <c16:uniqueId val="{00000000-8751-49F1-A067-2C69CDC214ED}"/>
            </c:ext>
          </c:extLst>
        </c:ser>
        <c:dLbls>
          <c:showLegendKey val="0"/>
          <c:showVal val="0"/>
          <c:showCatName val="0"/>
          <c:showSerName val="0"/>
          <c:showPercent val="0"/>
          <c:showBubbleSize val="0"/>
        </c:dLbls>
        <c:gapWidth val="219"/>
        <c:overlap val="-27"/>
        <c:axId val="991566016"/>
        <c:axId val="991566344"/>
      </c:barChart>
      <c:catAx>
        <c:axId val="9915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566344"/>
        <c:crosses val="autoZero"/>
        <c:auto val="1"/>
        <c:lblAlgn val="ctr"/>
        <c:lblOffset val="100"/>
        <c:noMultiLvlLbl val="0"/>
      </c:catAx>
      <c:valAx>
        <c:axId val="991566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5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Output!$A$44</c:f>
              <c:strCache>
                <c:ptCount val="1"/>
                <c:pt idx="0">
                  <c:v>Relative surface gullying risk ratio</c:v>
                </c:pt>
              </c:strCache>
            </c:strRef>
          </c:tx>
          <c:spPr>
            <a:solidFill>
              <a:schemeClr val="accent1"/>
            </a:solidFill>
            <a:ln>
              <a:noFill/>
            </a:ln>
            <a:effectLst/>
          </c:spPr>
          <c:invertIfNegative val="0"/>
          <c:cat>
            <c:strRef>
              <c:f>Output!$B$42:$H$42</c:f>
              <c:strCache>
                <c:ptCount val="6"/>
                <c:pt idx="0">
                  <c:v>Scenario 01</c:v>
                </c:pt>
                <c:pt idx="1">
                  <c:v>Scenario 02</c:v>
                </c:pt>
                <c:pt idx="2">
                  <c:v>Scenario 03</c:v>
                </c:pt>
                <c:pt idx="3">
                  <c:v>Scenario 04</c:v>
                </c:pt>
                <c:pt idx="4">
                  <c:v>Scenario 05</c:v>
                </c:pt>
                <c:pt idx="5">
                  <c:v>Scenario 06</c:v>
                </c:pt>
              </c:strCache>
            </c:strRef>
          </c:cat>
          <c:val>
            <c:numRef>
              <c:f>Output!$B$44:$H$44</c:f>
              <c:numCache>
                <c:formatCode>0.00</c:formatCode>
                <c:ptCount val="7"/>
                <c:pt idx="0">
                  <c:v>1.4626543209876541</c:v>
                </c:pt>
                <c:pt idx="1">
                  <c:v>1.727469135802469</c:v>
                </c:pt>
                <c:pt idx="2">
                  <c:v>1</c:v>
                </c:pt>
                <c:pt idx="3">
                  <c:v>1.1305555555555555</c:v>
                </c:pt>
                <c:pt idx="4">
                  <c:v>1.0731481481481482</c:v>
                </c:pt>
                <c:pt idx="5">
                  <c:v>1.2030864197530864</c:v>
                </c:pt>
              </c:numCache>
            </c:numRef>
          </c:val>
          <c:extLst>
            <c:ext xmlns:c16="http://schemas.microsoft.com/office/drawing/2014/chart" uri="{C3380CC4-5D6E-409C-BE32-E72D297353CC}">
              <c16:uniqueId val="{00000000-0734-462F-BD8C-722651008625}"/>
            </c:ext>
          </c:extLst>
        </c:ser>
        <c:dLbls>
          <c:showLegendKey val="0"/>
          <c:showVal val="0"/>
          <c:showCatName val="0"/>
          <c:showSerName val="0"/>
          <c:showPercent val="0"/>
          <c:showBubbleSize val="0"/>
        </c:dLbls>
        <c:gapWidth val="150"/>
        <c:axId val="1174948304"/>
        <c:axId val="1174953552"/>
      </c:barChart>
      <c:catAx>
        <c:axId val="117494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4953552"/>
        <c:crosses val="autoZero"/>
        <c:auto val="1"/>
        <c:lblAlgn val="ctr"/>
        <c:lblOffset val="100"/>
        <c:noMultiLvlLbl val="0"/>
      </c:catAx>
      <c:valAx>
        <c:axId val="11749535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494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1699260</xdr:colOff>
      <xdr:row>4</xdr:row>
      <xdr:rowOff>142159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65760"/>
          <a:ext cx="1699260" cy="507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44</xdr:row>
      <xdr:rowOff>0</xdr:rowOff>
    </xdr:from>
    <xdr:to>
      <xdr:col>12</xdr:col>
      <xdr:colOff>304800</xdr:colOff>
      <xdr:row>59</xdr:row>
      <xdr:rowOff>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44</xdr:row>
      <xdr:rowOff>0</xdr:rowOff>
    </xdr:from>
    <xdr:to>
      <xdr:col>4</xdr:col>
      <xdr:colOff>7620</xdr:colOff>
      <xdr:row>59</xdr:row>
      <xdr:rowOff>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8</xdr:col>
          <xdr:colOff>0</xdr:colOff>
          <xdr:row>8</xdr:row>
          <xdr:rowOff>0</xdr:rowOff>
        </xdr:to>
        <xdr:sp macro="" textlink="">
          <xdr:nvSpPr>
            <xdr:cNvPr id="2051" name="btnUpdateClimateDataOld"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100" b="0" i="0" u="none" strike="noStrike" baseline="0">
                  <a:solidFill>
                    <a:srgbClr val="000000"/>
                  </a:solidFill>
                  <a:latin typeface="Calibri"/>
                  <a:cs typeface="Calibri"/>
                </a:rPr>
                <a:t>Click to 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0</xdr:row>
      <xdr:rowOff>0</xdr:rowOff>
    </xdr:from>
    <xdr:to>
      <xdr:col>40</xdr:col>
      <xdr:colOff>304800</xdr:colOff>
      <xdr:row>13</xdr:row>
      <xdr:rowOff>146123</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16</xdr:col>
      <xdr:colOff>304800</xdr:colOff>
      <xdr:row>13</xdr:row>
      <xdr:rowOff>146123</xdr:rowOff>
    </xdr:to>
    <xdr:graphicFrame macro="">
      <xdr:nvGraphicFramePr>
        <xdr:cNvPr id="16" name="Chart 15">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24</xdr:col>
      <xdr:colOff>304800</xdr:colOff>
      <xdr:row>13</xdr:row>
      <xdr:rowOff>146123</xdr:rowOff>
    </xdr:to>
    <xdr:graphicFrame macro="">
      <xdr:nvGraphicFramePr>
        <xdr:cNvPr id="17" name="Chart 16">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0</xdr:row>
      <xdr:rowOff>0</xdr:rowOff>
    </xdr:from>
    <xdr:to>
      <xdr:col>32</xdr:col>
      <xdr:colOff>304800</xdr:colOff>
      <xdr:row>13</xdr:row>
      <xdr:rowOff>146123</xdr:rowOff>
    </xdr:to>
    <xdr:graphicFrame macro="">
      <xdr:nvGraphicFramePr>
        <xdr:cNvPr id="18" name="Chart 17">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20</xdr:row>
      <xdr:rowOff>0</xdr:rowOff>
    </xdr:from>
    <xdr:to>
      <xdr:col>16</xdr:col>
      <xdr:colOff>304800</xdr:colOff>
      <xdr:row>34</xdr:row>
      <xdr:rowOff>0</xdr:rowOff>
    </xdr:to>
    <xdr:graphicFrame macro="">
      <xdr:nvGraphicFramePr>
        <xdr:cNvPr id="25" name="Chart 24">
          <a:extLst>
            <a:ext uri="{FF2B5EF4-FFF2-40B4-BE49-F238E27FC236}">
              <a16:creationId xmlns:a16="http://schemas.microsoft.com/office/drawing/2014/main" id="{00000000-0008-0000-0F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20</xdr:row>
      <xdr:rowOff>0</xdr:rowOff>
    </xdr:from>
    <xdr:to>
      <xdr:col>24</xdr:col>
      <xdr:colOff>304800</xdr:colOff>
      <xdr:row>34</xdr:row>
      <xdr:rowOff>0</xdr:rowOff>
    </xdr:to>
    <xdr:graphicFrame macro="">
      <xdr:nvGraphicFramePr>
        <xdr:cNvPr id="26" name="Chart 25">
          <a:extLst>
            <a:ext uri="{FF2B5EF4-FFF2-40B4-BE49-F238E27FC236}">
              <a16:creationId xmlns:a16="http://schemas.microsoft.com/office/drawing/2014/main" id="{00000000-0008-0000-0F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0</xdr:colOff>
      <xdr:row>20</xdr:row>
      <xdr:rowOff>0</xdr:rowOff>
    </xdr:from>
    <xdr:to>
      <xdr:col>32</xdr:col>
      <xdr:colOff>304800</xdr:colOff>
      <xdr:row>34</xdr:row>
      <xdr:rowOff>0</xdr:rowOff>
    </xdr:to>
    <xdr:graphicFrame macro="">
      <xdr:nvGraphicFramePr>
        <xdr:cNvPr id="27" name="Chart 26">
          <a:extLst>
            <a:ext uri="{FF2B5EF4-FFF2-40B4-BE49-F238E27FC236}">
              <a16:creationId xmlns:a16="http://schemas.microsoft.com/office/drawing/2014/main" id="{00000000-0008-0000-0F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0</xdr:colOff>
      <xdr:row>20</xdr:row>
      <xdr:rowOff>0</xdr:rowOff>
    </xdr:from>
    <xdr:to>
      <xdr:col>40</xdr:col>
      <xdr:colOff>304800</xdr:colOff>
      <xdr:row>34</xdr:row>
      <xdr:rowOff>0</xdr:rowOff>
    </xdr:to>
    <xdr:graphicFrame macro="">
      <xdr:nvGraphicFramePr>
        <xdr:cNvPr id="28" name="Chart 27">
          <a:extLst>
            <a:ext uri="{FF2B5EF4-FFF2-40B4-BE49-F238E27FC236}">
              <a16:creationId xmlns:a16="http://schemas.microsoft.com/office/drawing/2014/main" id="{00000000-0008-0000-0F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41</xdr:row>
      <xdr:rowOff>0</xdr:rowOff>
    </xdr:from>
    <xdr:to>
      <xdr:col>16</xdr:col>
      <xdr:colOff>304800</xdr:colOff>
      <xdr:row>53</xdr:row>
      <xdr:rowOff>0</xdr:rowOff>
    </xdr:to>
    <xdr:graphicFrame macro="">
      <xdr:nvGraphicFramePr>
        <xdr:cNvPr id="30" name="Chart 29">
          <a:extLst>
            <a:ext uri="{FF2B5EF4-FFF2-40B4-BE49-F238E27FC236}">
              <a16:creationId xmlns:a16="http://schemas.microsoft.com/office/drawing/2014/main" id="{00000000-0008-0000-0F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0</xdr:colOff>
      <xdr:row>41</xdr:row>
      <xdr:rowOff>0</xdr:rowOff>
    </xdr:from>
    <xdr:to>
      <xdr:col>24</xdr:col>
      <xdr:colOff>304800</xdr:colOff>
      <xdr:row>53</xdr:row>
      <xdr:rowOff>0</xdr:rowOff>
    </xdr:to>
    <xdr:graphicFrame macro="">
      <xdr:nvGraphicFramePr>
        <xdr:cNvPr id="31" name="Chart 30">
          <a:extLst>
            <a:ext uri="{FF2B5EF4-FFF2-40B4-BE49-F238E27FC236}">
              <a16:creationId xmlns:a16="http://schemas.microsoft.com/office/drawing/2014/main" id="{00000000-0008-0000-0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FBC8-5CF3-42F3-9B8B-8A36CE7A6172}">
  <sheetPr codeName="Sheet1">
    <tabColor rgb="FFFFFF00"/>
    <pageSetUpPr fitToPage="1"/>
  </sheetPr>
  <dimension ref="B2:E24"/>
  <sheetViews>
    <sheetView workbookViewId="0">
      <selection activeCell="C11" sqref="C11:D11"/>
    </sheetView>
  </sheetViews>
  <sheetFormatPr defaultRowHeight="14.4" x14ac:dyDescent="0.3"/>
  <cols>
    <col min="3" max="3" width="27.44140625" bestFit="1" customWidth="1"/>
    <col min="4" max="4" width="50.88671875" customWidth="1"/>
  </cols>
  <sheetData>
    <row r="2" spans="2:5" x14ac:dyDescent="0.3">
      <c r="B2" s="115"/>
      <c r="C2" s="116"/>
      <c r="D2" s="116"/>
      <c r="E2" s="117"/>
    </row>
    <row r="3" spans="2:5" x14ac:dyDescent="0.3">
      <c r="B3" s="118"/>
      <c r="C3" s="119"/>
      <c r="D3" s="119"/>
      <c r="E3" s="120"/>
    </row>
    <row r="4" spans="2:5" x14ac:dyDescent="0.3">
      <c r="B4" s="118"/>
      <c r="C4" s="119"/>
      <c r="D4" s="119"/>
      <c r="E4" s="120"/>
    </row>
    <row r="5" spans="2:5" x14ac:dyDescent="0.3">
      <c r="B5" s="118"/>
      <c r="C5" s="119"/>
      <c r="D5" s="119"/>
      <c r="E5" s="120"/>
    </row>
    <row r="6" spans="2:5" x14ac:dyDescent="0.3">
      <c r="B6" s="118"/>
      <c r="C6" s="119"/>
      <c r="D6" s="119"/>
      <c r="E6" s="120"/>
    </row>
    <row r="7" spans="2:5" ht="31.2" x14ac:dyDescent="0.6">
      <c r="B7" s="118"/>
      <c r="C7" s="127" t="s">
        <v>357</v>
      </c>
      <c r="D7" s="119"/>
      <c r="E7" s="120"/>
    </row>
    <row r="8" spans="2:5" ht="31.2" x14ac:dyDescent="0.6">
      <c r="B8" s="118"/>
      <c r="C8" s="288" t="s">
        <v>367</v>
      </c>
      <c r="D8" s="289"/>
      <c r="E8" s="120"/>
    </row>
    <row r="9" spans="2:5" x14ac:dyDescent="0.3">
      <c r="B9" s="118"/>
      <c r="C9" s="119"/>
      <c r="D9" s="119"/>
      <c r="E9" s="120"/>
    </row>
    <row r="10" spans="2:5" x14ac:dyDescent="0.3">
      <c r="B10" s="118"/>
      <c r="C10" s="119"/>
      <c r="D10" s="119"/>
      <c r="E10" s="120"/>
    </row>
    <row r="11" spans="2:5" s="109" customFormat="1" ht="58.2" customHeight="1" x14ac:dyDescent="0.35">
      <c r="B11" s="129"/>
      <c r="C11" s="286" t="s">
        <v>368</v>
      </c>
      <c r="D11" s="287"/>
      <c r="E11" s="130"/>
    </row>
    <row r="12" spans="2:5" ht="14.4" customHeight="1" x14ac:dyDescent="0.3">
      <c r="B12" s="118"/>
      <c r="C12" s="119"/>
      <c r="D12" s="119"/>
      <c r="E12" s="120"/>
    </row>
    <row r="13" spans="2:5" ht="14.4" customHeight="1" x14ac:dyDescent="0.3">
      <c r="B13" s="118"/>
      <c r="C13" s="119"/>
      <c r="D13" s="119"/>
      <c r="E13" s="120"/>
    </row>
    <row r="14" spans="2:5" x14ac:dyDescent="0.3">
      <c r="B14" s="118"/>
      <c r="C14" s="119" t="s">
        <v>453</v>
      </c>
      <c r="D14" s="119"/>
      <c r="E14" s="120"/>
    </row>
    <row r="15" spans="2:5" x14ac:dyDescent="0.3">
      <c r="B15" s="118"/>
      <c r="C15" s="119"/>
      <c r="D15" s="119"/>
      <c r="E15" s="120"/>
    </row>
    <row r="16" spans="2:5" x14ac:dyDescent="0.3">
      <c r="B16" s="118"/>
      <c r="C16" s="119" t="s">
        <v>518</v>
      </c>
      <c r="D16" s="119"/>
      <c r="E16" s="120"/>
    </row>
    <row r="17" spans="2:5" x14ac:dyDescent="0.3">
      <c r="B17" s="118"/>
      <c r="C17" s="159">
        <v>44364</v>
      </c>
      <c r="D17" s="119"/>
      <c r="E17" s="120"/>
    </row>
    <row r="18" spans="2:5" x14ac:dyDescent="0.3">
      <c r="B18" s="118"/>
      <c r="C18" s="119"/>
      <c r="D18" s="119"/>
      <c r="E18" s="120"/>
    </row>
    <row r="19" spans="2:5" x14ac:dyDescent="0.3">
      <c r="B19" s="118"/>
      <c r="C19" s="119"/>
      <c r="D19" s="119"/>
      <c r="E19" s="120"/>
    </row>
    <row r="20" spans="2:5" x14ac:dyDescent="0.3">
      <c r="B20" s="118"/>
      <c r="C20" s="119"/>
      <c r="D20" s="119"/>
      <c r="E20" s="120"/>
    </row>
    <row r="21" spans="2:5" x14ac:dyDescent="0.3">
      <c r="B21" s="118"/>
      <c r="C21" s="128" t="s">
        <v>362</v>
      </c>
      <c r="D21" s="119"/>
      <c r="E21" s="120"/>
    </row>
    <row r="22" spans="2:5" x14ac:dyDescent="0.3">
      <c r="B22" s="118"/>
      <c r="C22" s="119"/>
      <c r="D22" s="119"/>
      <c r="E22" s="120"/>
    </row>
    <row r="23" spans="2:5" x14ac:dyDescent="0.3">
      <c r="B23" s="118"/>
      <c r="C23" s="119"/>
      <c r="D23" s="119"/>
      <c r="E23" s="120"/>
    </row>
    <row r="24" spans="2:5" x14ac:dyDescent="0.3">
      <c r="B24" s="121"/>
      <c r="C24" s="122"/>
      <c r="D24" s="122"/>
      <c r="E24" s="123"/>
    </row>
  </sheetData>
  <sheetProtection algorithmName="SHA-512" hashValue="9AWMULLNqY9M0noKcTNOtzDBPrA422E832o1mWqHgA3/LLpkbq2gViAfSS6+RdfUOF3XFGaS5eQ93Ijp6SO6SQ==" saltValue="gzjf8g2wwx3A4sG2F7kjeQ==" spinCount="100000" sheet="1" objects="1" scenarios="1" selectLockedCells="1"/>
  <mergeCells count="2">
    <mergeCell ref="C11:D11"/>
    <mergeCell ref="C8:D8"/>
  </mergeCells>
  <hyperlinks>
    <hyperlink ref="C21" location="Contents!A1" display="Click for contents" xr:uid="{6A1FFFF8-8B52-467E-99A3-43D434D9BF16}"/>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7E51-6568-4314-B947-C3B21AEB4D32}">
  <sheetPr codeName="Sheet2">
    <tabColor rgb="FFFFFF00"/>
    <pageSetUpPr fitToPage="1"/>
  </sheetPr>
  <dimension ref="B2:D20"/>
  <sheetViews>
    <sheetView workbookViewId="0">
      <selection activeCell="C9" sqref="C9"/>
    </sheetView>
  </sheetViews>
  <sheetFormatPr defaultRowHeight="14.4" x14ac:dyDescent="0.3"/>
  <cols>
    <col min="2" max="2" width="27.44140625" bestFit="1" customWidth="1"/>
    <col min="3" max="3" width="42.44140625" bestFit="1" customWidth="1"/>
  </cols>
  <sheetData>
    <row r="2" spans="2:4" ht="31.2" x14ac:dyDescent="0.6">
      <c r="B2" s="126" t="s">
        <v>525</v>
      </c>
      <c r="C2" s="124"/>
      <c r="D2" s="125"/>
    </row>
    <row r="3" spans="2:4" x14ac:dyDescent="0.3">
      <c r="B3" s="124"/>
      <c r="C3" s="124"/>
      <c r="D3" s="125"/>
    </row>
    <row r="4" spans="2:4" x14ac:dyDescent="0.3">
      <c r="B4" s="124"/>
      <c r="C4" s="124"/>
      <c r="D4" s="125"/>
    </row>
    <row r="5" spans="2:4" x14ac:dyDescent="0.3">
      <c r="B5" s="3" t="s">
        <v>349</v>
      </c>
      <c r="C5" s="6" t="s">
        <v>356</v>
      </c>
    </row>
    <row r="6" spans="2:4" x14ac:dyDescent="0.3">
      <c r="B6" s="3" t="s">
        <v>350</v>
      </c>
      <c r="C6" s="6" t="s">
        <v>369</v>
      </c>
    </row>
    <row r="7" spans="2:4" x14ac:dyDescent="0.3">
      <c r="B7" s="114" t="s">
        <v>298</v>
      </c>
      <c r="C7" s="6" t="s">
        <v>371</v>
      </c>
    </row>
    <row r="8" spans="2:4" x14ac:dyDescent="0.3">
      <c r="B8" s="110" t="s">
        <v>289</v>
      </c>
      <c r="C8" s="6" t="s">
        <v>358</v>
      </c>
    </row>
    <row r="9" spans="2:4" x14ac:dyDescent="0.3">
      <c r="B9" s="110" t="s">
        <v>355</v>
      </c>
      <c r="C9" s="6" t="s">
        <v>454</v>
      </c>
    </row>
    <row r="10" spans="2:4" x14ac:dyDescent="0.3">
      <c r="B10" s="110" t="s">
        <v>288</v>
      </c>
      <c r="C10" s="6" t="s">
        <v>359</v>
      </c>
    </row>
    <row r="11" spans="2:4" x14ac:dyDescent="0.3">
      <c r="B11" s="111" t="s">
        <v>214</v>
      </c>
      <c r="C11" s="6" t="s">
        <v>360</v>
      </c>
    </row>
    <row r="12" spans="2:4" x14ac:dyDescent="0.3">
      <c r="B12" s="72" t="s">
        <v>215</v>
      </c>
      <c r="C12" s="6" t="s">
        <v>455</v>
      </c>
    </row>
    <row r="13" spans="2:4" x14ac:dyDescent="0.3">
      <c r="B13" s="112" t="s">
        <v>216</v>
      </c>
      <c r="C13" s="6" t="s">
        <v>456</v>
      </c>
    </row>
    <row r="14" spans="2:4" x14ac:dyDescent="0.3">
      <c r="B14" s="113" t="s">
        <v>217</v>
      </c>
      <c r="C14" s="6" t="s">
        <v>392</v>
      </c>
    </row>
    <row r="15" spans="2:4" x14ac:dyDescent="0.3">
      <c r="B15" s="114" t="s">
        <v>393</v>
      </c>
      <c r="C15" s="6" t="s">
        <v>394</v>
      </c>
    </row>
    <row r="16" spans="2:4" x14ac:dyDescent="0.3">
      <c r="B16" s="114" t="s">
        <v>352</v>
      </c>
      <c r="C16" s="6" t="s">
        <v>370</v>
      </c>
    </row>
    <row r="17" spans="2:3" x14ac:dyDescent="0.3">
      <c r="B17" s="73" t="s">
        <v>353</v>
      </c>
      <c r="C17" s="6" t="s">
        <v>457</v>
      </c>
    </row>
    <row r="18" spans="2:3" x14ac:dyDescent="0.3">
      <c r="B18" s="141" t="s">
        <v>514</v>
      </c>
      <c r="C18" s="161" t="s">
        <v>512</v>
      </c>
    </row>
    <row r="19" spans="2:3" x14ac:dyDescent="0.3">
      <c r="B19" s="143" t="s">
        <v>395</v>
      </c>
      <c r="C19" s="6" t="s">
        <v>396</v>
      </c>
    </row>
    <row r="20" spans="2:3" x14ac:dyDescent="0.3">
      <c r="B20" s="143" t="s">
        <v>354</v>
      </c>
      <c r="C20" s="6" t="s">
        <v>361</v>
      </c>
    </row>
  </sheetData>
  <sheetProtection algorithmName="SHA-512" hashValue="3LojEsQVm51CZQRnEmTLAXQyRT5jGF3kWrfrWsnTHDY1NcNIEfdhdYvgTK2nnxtGGavaptkerWZbs50+5gdnUA==" saltValue="sSPeKAjdD0Hawv2yNCTfHA==" spinCount="100000" sheet="1" objects="1" scenarios="1" selectLockedCells="1" selectUnlockedCells="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5720-34AA-4FDE-A457-5722F7FF6904}">
  <sheetPr codeName="Sheet3">
    <tabColor rgb="FFFFFF00"/>
    <pageSetUpPr fitToPage="1"/>
  </sheetPr>
  <dimension ref="A1:B58"/>
  <sheetViews>
    <sheetView topLeftCell="A13" zoomScaleNormal="100" workbookViewId="0">
      <selection activeCell="A46" sqref="A1:XFD1048576"/>
    </sheetView>
  </sheetViews>
  <sheetFormatPr defaultColWidth="8.88671875" defaultRowHeight="14.4" x14ac:dyDescent="0.3"/>
  <cols>
    <col min="1" max="1" width="14" style="20" customWidth="1"/>
    <col min="2" max="2" width="121.33203125" style="17" customWidth="1"/>
    <col min="3" max="16384" width="8.88671875" style="17"/>
  </cols>
  <sheetData>
    <row r="1" spans="1:2" x14ac:dyDescent="0.3">
      <c r="A1" s="103" t="s">
        <v>290</v>
      </c>
      <c r="B1" s="69"/>
    </row>
    <row r="2" spans="1:2" x14ac:dyDescent="0.3">
      <c r="A2" s="99">
        <v>1</v>
      </c>
      <c r="B2" s="39" t="s">
        <v>372</v>
      </c>
    </row>
    <row r="3" spans="1:2" x14ac:dyDescent="0.3">
      <c r="A3" s="99">
        <v>2</v>
      </c>
      <c r="B3" s="39" t="s">
        <v>379</v>
      </c>
    </row>
    <row r="4" spans="1:2" x14ac:dyDescent="0.3">
      <c r="A4" s="99">
        <v>3</v>
      </c>
      <c r="B4" s="39" t="s">
        <v>346</v>
      </c>
    </row>
    <row r="5" spans="1:2" x14ac:dyDescent="0.3">
      <c r="A5" s="99">
        <v>4</v>
      </c>
      <c r="B5" s="39" t="s">
        <v>388</v>
      </c>
    </row>
    <row r="6" spans="1:2" ht="28.8" x14ac:dyDescent="0.3">
      <c r="A6" s="99">
        <v>5</v>
      </c>
      <c r="B6" s="39" t="s">
        <v>389</v>
      </c>
    </row>
    <row r="7" spans="1:2" ht="28.8" x14ac:dyDescent="0.3">
      <c r="A7" s="99">
        <v>6</v>
      </c>
      <c r="B7" s="39" t="s">
        <v>519</v>
      </c>
    </row>
    <row r="8" spans="1:2" ht="28.8" x14ac:dyDescent="0.3">
      <c r="A8" s="99">
        <v>7</v>
      </c>
      <c r="B8" s="39" t="s">
        <v>373</v>
      </c>
    </row>
    <row r="9" spans="1:2" ht="72" x14ac:dyDescent="0.3">
      <c r="A9" s="99">
        <v>8</v>
      </c>
      <c r="B9" s="39" t="s">
        <v>380</v>
      </c>
    </row>
    <row r="10" spans="1:2" x14ac:dyDescent="0.3">
      <c r="A10" s="100" t="s">
        <v>298</v>
      </c>
      <c r="B10" s="80"/>
    </row>
    <row r="11" spans="1:2" x14ac:dyDescent="0.3">
      <c r="A11" s="99">
        <v>1</v>
      </c>
      <c r="B11" s="39" t="s">
        <v>520</v>
      </c>
    </row>
    <row r="12" spans="1:2" x14ac:dyDescent="0.3">
      <c r="A12" s="99">
        <v>2</v>
      </c>
      <c r="B12" s="39" t="s">
        <v>387</v>
      </c>
    </row>
    <row r="13" spans="1:2" x14ac:dyDescent="0.3">
      <c r="A13" s="88" t="s">
        <v>289</v>
      </c>
      <c r="B13" s="65"/>
    </row>
    <row r="14" spans="1:2" ht="28.8" x14ac:dyDescent="0.3">
      <c r="A14" s="99">
        <v>1</v>
      </c>
      <c r="B14" s="39" t="s">
        <v>374</v>
      </c>
    </row>
    <row r="15" spans="1:2" ht="28.8" x14ac:dyDescent="0.3">
      <c r="A15" s="99">
        <v>2</v>
      </c>
      <c r="B15" s="39" t="s">
        <v>495</v>
      </c>
    </row>
    <row r="16" spans="1:2" ht="115.2" x14ac:dyDescent="0.3">
      <c r="A16" s="99">
        <v>3</v>
      </c>
      <c r="B16" s="39" t="s">
        <v>517</v>
      </c>
    </row>
    <row r="17" spans="1:2" x14ac:dyDescent="0.3">
      <c r="A17" s="88" t="s">
        <v>351</v>
      </c>
      <c r="B17" s="138"/>
    </row>
    <row r="18" spans="1:2" ht="28.8" x14ac:dyDescent="0.3">
      <c r="A18" s="99">
        <v>1</v>
      </c>
      <c r="B18" s="39" t="s">
        <v>521</v>
      </c>
    </row>
    <row r="19" spans="1:2" x14ac:dyDescent="0.3">
      <c r="A19" s="88" t="s">
        <v>288</v>
      </c>
      <c r="B19" s="65"/>
    </row>
    <row r="20" spans="1:2" ht="28.8" x14ac:dyDescent="0.3">
      <c r="A20" s="99">
        <v>1</v>
      </c>
      <c r="B20" s="39" t="s">
        <v>386</v>
      </c>
    </row>
    <row r="21" spans="1:2" ht="28.8" x14ac:dyDescent="0.3">
      <c r="A21" s="99">
        <v>2</v>
      </c>
      <c r="B21" s="39" t="s">
        <v>375</v>
      </c>
    </row>
    <row r="22" spans="1:2" ht="28.8" x14ac:dyDescent="0.3">
      <c r="A22" s="99">
        <v>3</v>
      </c>
      <c r="B22" s="39" t="s">
        <v>522</v>
      </c>
    </row>
    <row r="23" spans="1:2" x14ac:dyDescent="0.3">
      <c r="A23" s="101" t="s">
        <v>214</v>
      </c>
      <c r="B23" s="66"/>
    </row>
    <row r="24" spans="1:2" ht="28.8" x14ac:dyDescent="0.3">
      <c r="A24" s="99">
        <v>1</v>
      </c>
      <c r="B24" s="39" t="s">
        <v>381</v>
      </c>
    </row>
    <row r="25" spans="1:2" ht="28.8" x14ac:dyDescent="0.3">
      <c r="A25" s="99">
        <v>2</v>
      </c>
      <c r="B25" s="39" t="s">
        <v>382</v>
      </c>
    </row>
    <row r="26" spans="1:2" x14ac:dyDescent="0.3">
      <c r="A26" s="102" t="s">
        <v>215</v>
      </c>
      <c r="B26" s="67"/>
    </row>
    <row r="27" spans="1:2" s="41" customFormat="1" x14ac:dyDescent="0.3">
      <c r="A27" s="99">
        <v>1</v>
      </c>
      <c r="B27" s="68" t="s">
        <v>344</v>
      </c>
    </row>
    <row r="28" spans="1:2" s="41" customFormat="1" ht="28.8" x14ac:dyDescent="0.3">
      <c r="A28" s="99">
        <v>2</v>
      </c>
      <c r="B28" s="39" t="s">
        <v>383</v>
      </c>
    </row>
    <row r="29" spans="1:2" x14ac:dyDescent="0.3">
      <c r="A29" s="99">
        <v>3</v>
      </c>
      <c r="B29" s="39" t="s">
        <v>384</v>
      </c>
    </row>
    <row r="30" spans="1:2" x14ac:dyDescent="0.3">
      <c r="A30" s="103" t="s">
        <v>216</v>
      </c>
      <c r="B30" s="69"/>
    </row>
    <row r="31" spans="1:2" x14ac:dyDescent="0.3">
      <c r="A31" s="99">
        <v>1</v>
      </c>
      <c r="B31" s="68" t="s">
        <v>345</v>
      </c>
    </row>
    <row r="32" spans="1:2" ht="28.8" x14ac:dyDescent="0.3">
      <c r="A32" s="99">
        <v>2</v>
      </c>
      <c r="B32" s="39" t="s">
        <v>385</v>
      </c>
    </row>
    <row r="33" spans="1:2" x14ac:dyDescent="0.3">
      <c r="A33" s="104" t="s">
        <v>217</v>
      </c>
      <c r="B33" s="70"/>
    </row>
    <row r="34" spans="1:2" x14ac:dyDescent="0.3">
      <c r="A34" s="99">
        <v>1</v>
      </c>
      <c r="B34" s="39" t="s">
        <v>376</v>
      </c>
    </row>
    <row r="35" spans="1:2" ht="28.8" x14ac:dyDescent="0.3">
      <c r="A35" s="99">
        <v>2</v>
      </c>
      <c r="B35" s="39" t="s">
        <v>377</v>
      </c>
    </row>
    <row r="36" spans="1:2" x14ac:dyDescent="0.3">
      <c r="A36" s="178" t="s">
        <v>393</v>
      </c>
      <c r="B36" s="80"/>
    </row>
    <row r="37" spans="1:2" x14ac:dyDescent="0.3">
      <c r="A37" s="99">
        <v>1</v>
      </c>
      <c r="B37" s="39" t="s">
        <v>510</v>
      </c>
    </row>
    <row r="38" spans="1:2" x14ac:dyDescent="0.3">
      <c r="A38" s="100" t="s">
        <v>496</v>
      </c>
      <c r="B38" s="80"/>
    </row>
    <row r="39" spans="1:2" x14ac:dyDescent="0.3">
      <c r="A39" s="99">
        <v>1</v>
      </c>
      <c r="B39" s="39" t="s">
        <v>497</v>
      </c>
    </row>
    <row r="40" spans="1:2" x14ac:dyDescent="0.3">
      <c r="A40" s="177" t="s">
        <v>498</v>
      </c>
      <c r="B40" s="176"/>
    </row>
    <row r="41" spans="1:2" s="41" customFormat="1" x14ac:dyDescent="0.3">
      <c r="A41" s="64">
        <v>1</v>
      </c>
      <c r="B41" s="68" t="s">
        <v>515</v>
      </c>
    </row>
    <row r="42" spans="1:2" x14ac:dyDescent="0.3">
      <c r="A42" s="64">
        <v>2</v>
      </c>
      <c r="B42" s="39" t="s">
        <v>499</v>
      </c>
    </row>
    <row r="43" spans="1:2" x14ac:dyDescent="0.3">
      <c r="A43" s="64">
        <v>3</v>
      </c>
      <c r="B43" s="39" t="s">
        <v>500</v>
      </c>
    </row>
    <row r="44" spans="1:2" x14ac:dyDescent="0.3">
      <c r="A44" s="99">
        <v>4</v>
      </c>
      <c r="B44" s="39" t="s">
        <v>516</v>
      </c>
    </row>
    <row r="45" spans="1:2" x14ac:dyDescent="0.3">
      <c r="A45" s="179" t="s">
        <v>501</v>
      </c>
      <c r="B45" s="180" t="s">
        <v>513</v>
      </c>
    </row>
    <row r="46" spans="1:2" x14ac:dyDescent="0.3">
      <c r="A46" s="64">
        <v>1</v>
      </c>
      <c r="B46" s="39" t="s">
        <v>509</v>
      </c>
    </row>
    <row r="47" spans="1:2" x14ac:dyDescent="0.3">
      <c r="A47" s="64">
        <v>2</v>
      </c>
      <c r="B47" s="39" t="s">
        <v>508</v>
      </c>
    </row>
    <row r="48" spans="1:2" ht="28.8" x14ac:dyDescent="0.3">
      <c r="A48" s="64">
        <v>3</v>
      </c>
      <c r="B48" s="39" t="s">
        <v>502</v>
      </c>
    </row>
    <row r="49" spans="1:2" ht="28.8" x14ac:dyDescent="0.3">
      <c r="A49" s="99">
        <v>4</v>
      </c>
      <c r="B49" s="39" t="s">
        <v>523</v>
      </c>
    </row>
    <row r="50" spans="1:2" x14ac:dyDescent="0.3">
      <c r="A50" s="146" t="s">
        <v>395</v>
      </c>
      <c r="B50" s="145"/>
    </row>
    <row r="51" spans="1:2" s="41" customFormat="1" x14ac:dyDescent="0.3">
      <c r="A51" s="64">
        <v>1</v>
      </c>
      <c r="B51" s="39" t="s">
        <v>503</v>
      </c>
    </row>
    <row r="52" spans="1:2" s="41" customFormat="1" x14ac:dyDescent="0.3">
      <c r="A52" s="64">
        <v>2</v>
      </c>
      <c r="B52" s="68" t="s">
        <v>524</v>
      </c>
    </row>
    <row r="53" spans="1:2" s="41" customFormat="1" x14ac:dyDescent="0.3">
      <c r="A53" s="64">
        <v>3</v>
      </c>
      <c r="B53" s="68" t="s">
        <v>505</v>
      </c>
    </row>
    <row r="54" spans="1:2" x14ac:dyDescent="0.3">
      <c r="A54" s="146" t="s">
        <v>450</v>
      </c>
      <c r="B54" s="145"/>
    </row>
    <row r="55" spans="1:2" s="41" customFormat="1" x14ac:dyDescent="0.3">
      <c r="A55" s="64">
        <v>1</v>
      </c>
      <c r="B55" s="68" t="s">
        <v>504</v>
      </c>
    </row>
    <row r="56" spans="1:2" s="41" customFormat="1" x14ac:dyDescent="0.3">
      <c r="A56" s="64">
        <v>2</v>
      </c>
      <c r="B56" s="68" t="s">
        <v>506</v>
      </c>
    </row>
    <row r="57" spans="1:2" s="41" customFormat="1" ht="43.2" x14ac:dyDescent="0.3">
      <c r="A57" s="64">
        <v>3</v>
      </c>
      <c r="B57" s="68" t="s">
        <v>511</v>
      </c>
    </row>
    <row r="58" spans="1:2" x14ac:dyDescent="0.3">
      <c r="A58" s="99">
        <v>4</v>
      </c>
      <c r="B58" s="39" t="s">
        <v>507</v>
      </c>
    </row>
  </sheetData>
  <sheetProtection algorithmName="SHA-512" hashValue="4H+T/YfINSNEVOJR7opqnAxxHXeabHLIT/7oIiDpbIIHZcQQXtCa/CEafM0aBZaP2dMx+Vru4N786rR5ZuGyqQ==" saltValue="7/o6mUdl2iwEyg4nBY6Fkg==" spinCount="100000" sheet="1" objects="1" scenarios="1" selectLockedCells="1" selectUnlockedCells="1"/>
  <conditionalFormatting sqref="A45 A49">
    <cfRule type="iconSet" priority="218">
      <iconSet iconSet="3Arrows">
        <cfvo type="percent" val="0"/>
        <cfvo type="percent" val="33"/>
        <cfvo type="percent" val="67"/>
      </iconSet>
    </cfRule>
  </conditionalFormatting>
  <printOptions horizontalCentered="1" verticalCentered="1"/>
  <pageMargins left="0.23622047244094491" right="0.23622047244094491" top="0.74803149606299213" bottom="0.74803149606299213" header="0.31496062992125984" footer="0.31496062992125984"/>
  <pageSetup paperSize="9" scale="60" orientation="portrait" r:id="rId1"/>
  <headerFooter>
    <oddHeader>&amp;CVerterra Mine Rehabilitation Risk  Tool Instructions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0C97-DAE3-4AD6-A8AD-CB532A729E6B}">
  <sheetPr codeName="Sheet4">
    <tabColor theme="4" tint="0.39997558519241921"/>
  </sheetPr>
  <dimension ref="A2:C23"/>
  <sheetViews>
    <sheetView workbookViewId="0">
      <selection activeCell="C5" sqref="C5"/>
    </sheetView>
  </sheetViews>
  <sheetFormatPr defaultRowHeight="14.4" x14ac:dyDescent="0.3"/>
  <cols>
    <col min="1" max="1" width="15.44140625" style="234" bestFit="1" customWidth="1"/>
    <col min="2" max="2" width="17.44140625" style="234" bestFit="1" customWidth="1"/>
    <col min="3" max="3" width="52.109375" style="234" customWidth="1"/>
    <col min="4" max="4" width="8.88671875" style="234"/>
    <col min="5" max="5" width="49.33203125" style="234" bestFit="1" customWidth="1"/>
    <col min="6" max="16384" width="8.88671875" style="234"/>
  </cols>
  <sheetData>
    <row r="2" spans="1:3" x14ac:dyDescent="0.3">
      <c r="A2" s="296" t="s">
        <v>297</v>
      </c>
      <c r="B2" s="296" t="s">
        <v>303</v>
      </c>
      <c r="C2" s="296" t="s">
        <v>378</v>
      </c>
    </row>
    <row r="3" spans="1:3" x14ac:dyDescent="0.3">
      <c r="A3" s="297" t="s">
        <v>475</v>
      </c>
      <c r="B3" s="298" t="str">
        <f>'Climate Assumptions'!F$3</f>
        <v>Average Year</v>
      </c>
      <c r="C3" s="301" t="s">
        <v>469</v>
      </c>
    </row>
    <row r="4" spans="1:3" x14ac:dyDescent="0.3">
      <c r="A4" s="297" t="s">
        <v>476</v>
      </c>
      <c r="B4" s="298" t="str">
        <f>'Climate Assumptions'!G$3</f>
        <v>Average Year</v>
      </c>
      <c r="C4" s="301" t="s">
        <v>470</v>
      </c>
    </row>
    <row r="5" spans="1:3" x14ac:dyDescent="0.3">
      <c r="A5" s="297" t="s">
        <v>477</v>
      </c>
      <c r="B5" s="298" t="str">
        <f>'Climate Assumptions'!H$3</f>
        <v>Average Year</v>
      </c>
      <c r="C5" s="301" t="s">
        <v>471</v>
      </c>
    </row>
    <row r="6" spans="1:3" x14ac:dyDescent="0.3">
      <c r="A6" s="297" t="s">
        <v>478</v>
      </c>
      <c r="B6" s="298" t="str">
        <f>'Climate Assumptions'!I$3</f>
        <v>Average Year</v>
      </c>
      <c r="C6" s="302" t="s">
        <v>472</v>
      </c>
    </row>
    <row r="7" spans="1:3" x14ac:dyDescent="0.3">
      <c r="A7" s="297" t="s">
        <v>479</v>
      </c>
      <c r="B7" s="298" t="str">
        <f>'Climate Assumptions'!J$3</f>
        <v>Average Year</v>
      </c>
      <c r="C7" s="302" t="s">
        <v>473</v>
      </c>
    </row>
    <row r="8" spans="1:3" x14ac:dyDescent="0.3">
      <c r="A8" s="297" t="s">
        <v>480</v>
      </c>
      <c r="B8" s="298" t="str">
        <f>'Climate Assumptions'!K$3</f>
        <v>Average Year</v>
      </c>
      <c r="C8" s="302" t="s">
        <v>474</v>
      </c>
    </row>
    <row r="9" spans="1:3" x14ac:dyDescent="0.3">
      <c r="A9" s="297" t="s">
        <v>481</v>
      </c>
      <c r="B9" s="298" t="str">
        <f>'Climate Assumptions'!L$3</f>
        <v>-</v>
      </c>
      <c r="C9" s="303" t="s">
        <v>191</v>
      </c>
    </row>
    <row r="10" spans="1:3" x14ac:dyDescent="0.3">
      <c r="A10" s="297" t="s">
        <v>482</v>
      </c>
      <c r="B10" s="298" t="str">
        <f>'Climate Assumptions'!M$3</f>
        <v>-</v>
      </c>
      <c r="C10" s="303" t="s">
        <v>191</v>
      </c>
    </row>
    <row r="11" spans="1:3" x14ac:dyDescent="0.3">
      <c r="A11" s="297" t="s">
        <v>483</v>
      </c>
      <c r="B11" s="298" t="str">
        <f>'Climate Assumptions'!N$3</f>
        <v>-</v>
      </c>
      <c r="C11" s="301" t="s">
        <v>191</v>
      </c>
    </row>
    <row r="12" spans="1:3" x14ac:dyDescent="0.3">
      <c r="A12" s="297" t="s">
        <v>484</v>
      </c>
      <c r="B12" s="298" t="str">
        <f>'Climate Assumptions'!O$3</f>
        <v>-</v>
      </c>
      <c r="C12" s="301" t="s">
        <v>191</v>
      </c>
    </row>
    <row r="13" spans="1:3" x14ac:dyDescent="0.3">
      <c r="A13" s="297" t="s">
        <v>485</v>
      </c>
      <c r="B13" s="298" t="str">
        <f>'Climate Assumptions'!P$3</f>
        <v>-</v>
      </c>
      <c r="C13" s="302" t="s">
        <v>191</v>
      </c>
    </row>
    <row r="14" spans="1:3" x14ac:dyDescent="0.3">
      <c r="A14" s="297" t="s">
        <v>486</v>
      </c>
      <c r="B14" s="298" t="str">
        <f>'Climate Assumptions'!Q$3</f>
        <v>-</v>
      </c>
      <c r="C14" s="302" t="s">
        <v>191</v>
      </c>
    </row>
    <row r="15" spans="1:3" x14ac:dyDescent="0.3">
      <c r="A15" s="297" t="s">
        <v>487</v>
      </c>
      <c r="B15" s="298" t="str">
        <f>'Climate Assumptions'!R$3</f>
        <v>-</v>
      </c>
      <c r="C15" s="302" t="s">
        <v>191</v>
      </c>
    </row>
    <row r="16" spans="1:3" x14ac:dyDescent="0.3">
      <c r="A16" s="298" t="s">
        <v>488</v>
      </c>
      <c r="B16" s="298" t="str">
        <f>'Climate Assumptions'!S$3</f>
        <v>-</v>
      </c>
      <c r="C16" s="302" t="s">
        <v>191</v>
      </c>
    </row>
    <row r="17" spans="1:3" x14ac:dyDescent="0.3">
      <c r="A17" s="298" t="s">
        <v>489</v>
      </c>
      <c r="B17" s="298" t="str">
        <f>'Climate Assumptions'!T$3</f>
        <v>-</v>
      </c>
      <c r="C17" s="302" t="s">
        <v>191</v>
      </c>
    </row>
    <row r="18" spans="1:3" x14ac:dyDescent="0.3">
      <c r="A18" s="298" t="s">
        <v>490</v>
      </c>
      <c r="B18" s="298" t="str">
        <f>'Climate Assumptions'!U$3</f>
        <v>-</v>
      </c>
      <c r="C18" s="302" t="s">
        <v>191</v>
      </c>
    </row>
    <row r="19" spans="1:3" x14ac:dyDescent="0.3">
      <c r="A19" s="298" t="s">
        <v>491</v>
      </c>
      <c r="B19" s="298" t="str">
        <f>'Climate Assumptions'!V$3</f>
        <v>-</v>
      </c>
      <c r="C19" s="302" t="s">
        <v>191</v>
      </c>
    </row>
    <row r="20" spans="1:3" x14ac:dyDescent="0.3">
      <c r="A20" s="298" t="s">
        <v>492</v>
      </c>
      <c r="B20" s="298" t="str">
        <f>'Climate Assumptions'!W$3</f>
        <v>-</v>
      </c>
      <c r="C20" s="302" t="s">
        <v>191</v>
      </c>
    </row>
    <row r="21" spans="1:3" x14ac:dyDescent="0.3">
      <c r="A21" s="298" t="s">
        <v>493</v>
      </c>
      <c r="B21" s="298" t="str">
        <f>'Climate Assumptions'!X$3</f>
        <v>-</v>
      </c>
      <c r="C21" s="302" t="s">
        <v>191</v>
      </c>
    </row>
    <row r="22" spans="1:3" x14ac:dyDescent="0.3">
      <c r="A22" s="298" t="s">
        <v>494</v>
      </c>
      <c r="B22" s="298" t="str">
        <f>'Climate Assumptions'!Y$3</f>
        <v>-</v>
      </c>
      <c r="C22" s="302" t="s">
        <v>191</v>
      </c>
    </row>
    <row r="23" spans="1:3" x14ac:dyDescent="0.3">
      <c r="A23" s="299"/>
      <c r="B23" s="299"/>
      <c r="C23" s="300"/>
    </row>
  </sheetData>
  <sheetProtection algorithmName="SHA-512" hashValue="2AUuqksAJz/mYFEy/RY0WIQOJpT+NZtMPAGfAxf9mWOHuU6XQ8A7biO7FjVgFXEQF30funUl+SJPWtclMKTVhw==" saltValue="n1SvtnppyMJORQxcnXSvKw=="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1CBE6-225E-4DFA-A404-7F0FD0498B7E}">
  <sheetPr codeName="Sheet5">
    <tabColor rgb="FF00B0F0"/>
  </sheetPr>
  <dimension ref="B2:O41"/>
  <sheetViews>
    <sheetView topLeftCell="A19" zoomScale="90" zoomScaleNormal="90" workbookViewId="0">
      <selection activeCell="C7" sqref="C7"/>
    </sheetView>
  </sheetViews>
  <sheetFormatPr defaultColWidth="8.88671875" defaultRowHeight="13.8" x14ac:dyDescent="0.3"/>
  <cols>
    <col min="1" max="1" width="8.88671875" style="183"/>
    <col min="2" max="2" width="48.6640625" style="183" bestFit="1" customWidth="1"/>
    <col min="3" max="3" width="8.88671875" style="183"/>
    <col min="4" max="4" width="9" style="183" bestFit="1" customWidth="1"/>
    <col min="5" max="5" width="9.44140625" style="183" bestFit="1" customWidth="1"/>
    <col min="6" max="16384" width="8.88671875" style="183"/>
  </cols>
  <sheetData>
    <row r="2" spans="2:13" x14ac:dyDescent="0.3">
      <c r="B2" s="181" t="s">
        <v>220</v>
      </c>
    </row>
    <row r="3" spans="2:13" x14ac:dyDescent="0.3">
      <c r="B3" s="210" t="s">
        <v>246</v>
      </c>
    </row>
    <row r="4" spans="2:13" x14ac:dyDescent="0.3">
      <c r="B4" s="215" t="s">
        <v>347</v>
      </c>
    </row>
    <row r="5" spans="2:13" x14ac:dyDescent="0.3">
      <c r="B5" s="181"/>
    </row>
    <row r="6" spans="2:13" x14ac:dyDescent="0.3">
      <c r="B6" s="181" t="s">
        <v>287</v>
      </c>
    </row>
    <row r="7" spans="2:13" x14ac:dyDescent="0.3">
      <c r="B7" s="210" t="s">
        <v>286</v>
      </c>
      <c r="C7" s="211" t="s">
        <v>221</v>
      </c>
      <c r="D7" s="211" t="s">
        <v>64</v>
      </c>
      <c r="J7" s="291" t="s">
        <v>458</v>
      </c>
      <c r="K7" s="291"/>
      <c r="M7" s="212" t="s">
        <v>460</v>
      </c>
    </row>
    <row r="8" spans="2:13" x14ac:dyDescent="0.3">
      <c r="B8" s="201" t="s">
        <v>157</v>
      </c>
      <c r="C8" s="213">
        <v>-23</v>
      </c>
      <c r="D8" s="213">
        <v>147.30000000000001</v>
      </c>
      <c r="J8" s="292" t="s">
        <v>459</v>
      </c>
      <c r="K8" s="292"/>
      <c r="M8" s="209" t="s">
        <v>461</v>
      </c>
    </row>
    <row r="9" spans="2:13" x14ac:dyDescent="0.3">
      <c r="B9" s="201" t="s">
        <v>158</v>
      </c>
      <c r="C9" s="213">
        <v>0</v>
      </c>
      <c r="D9" s="213">
        <v>0</v>
      </c>
    </row>
    <row r="10" spans="2:13" x14ac:dyDescent="0.3">
      <c r="B10" s="201" t="s">
        <v>159</v>
      </c>
      <c r="C10" s="213">
        <v>0</v>
      </c>
      <c r="D10" s="213">
        <v>0</v>
      </c>
      <c r="F10" s="290"/>
      <c r="G10" s="290"/>
      <c r="H10" s="290"/>
    </row>
    <row r="11" spans="2:13" x14ac:dyDescent="0.3">
      <c r="B11" s="201" t="s">
        <v>285</v>
      </c>
      <c r="C11" s="214">
        <f>C8+(C9/60)+(C10/3600)</f>
        <v>-23</v>
      </c>
      <c r="D11" s="214">
        <f>D8+(D9/60)+(D10/3600)</f>
        <v>147.30000000000001</v>
      </c>
      <c r="F11" s="290"/>
      <c r="G11" s="290"/>
      <c r="H11" s="290"/>
    </row>
    <row r="13" spans="2:13" x14ac:dyDescent="0.3">
      <c r="B13" s="181" t="s">
        <v>276</v>
      </c>
      <c r="C13" s="182"/>
      <c r="D13" s="182"/>
      <c r="E13" s="182"/>
    </row>
    <row r="14" spans="2:13" ht="27.6" x14ac:dyDescent="0.3">
      <c r="B14" s="184" t="s">
        <v>275</v>
      </c>
      <c r="C14" s="185" t="s">
        <v>208</v>
      </c>
      <c r="D14" s="185" t="s">
        <v>68</v>
      </c>
      <c r="E14" s="185" t="s">
        <v>69</v>
      </c>
    </row>
    <row r="15" spans="2:13" x14ac:dyDescent="0.3">
      <c r="B15" s="186" t="s">
        <v>245</v>
      </c>
      <c r="C15" s="187">
        <f>O20</f>
        <v>47.37</v>
      </c>
      <c r="D15" s="188">
        <f>O19</f>
        <v>606.97899642492098</v>
      </c>
      <c r="E15" s="188">
        <f>O21</f>
        <v>1347.4899999999998</v>
      </c>
    </row>
    <row r="17" spans="2:15" ht="12" customHeight="1" x14ac:dyDescent="0.3">
      <c r="B17" s="181" t="s">
        <v>248</v>
      </c>
    </row>
    <row r="18" spans="2:15" x14ac:dyDescent="0.3">
      <c r="B18" s="189" t="s">
        <v>247</v>
      </c>
      <c r="C18" s="190" t="s">
        <v>222</v>
      </c>
      <c r="D18" s="190" t="s">
        <v>223</v>
      </c>
      <c r="E18" s="190" t="s">
        <v>224</v>
      </c>
      <c r="F18" s="190" t="s">
        <v>225</v>
      </c>
      <c r="G18" s="190" t="s">
        <v>164</v>
      </c>
      <c r="H18" s="190" t="s">
        <v>284</v>
      </c>
      <c r="I18" s="190" t="s">
        <v>226</v>
      </c>
      <c r="J18" s="190" t="s">
        <v>227</v>
      </c>
      <c r="K18" s="190" t="s">
        <v>228</v>
      </c>
      <c r="L18" s="190" t="s">
        <v>229</v>
      </c>
      <c r="M18" s="190" t="s">
        <v>230</v>
      </c>
      <c r="N18" s="190" t="s">
        <v>231</v>
      </c>
      <c r="O18" s="190" t="s">
        <v>232</v>
      </c>
    </row>
    <row r="19" spans="2:15" x14ac:dyDescent="0.3">
      <c r="B19" s="191" t="s">
        <v>233</v>
      </c>
      <c r="C19" s="192">
        <v>109.14831460674</v>
      </c>
      <c r="D19" s="192">
        <v>109.62840909091</v>
      </c>
      <c r="E19" s="192">
        <v>62.242045454545</v>
      </c>
      <c r="F19" s="192">
        <v>32.640909090908998</v>
      </c>
      <c r="G19" s="192">
        <v>33.934090909090997</v>
      </c>
      <c r="H19" s="192">
        <v>28.953409090908998</v>
      </c>
      <c r="I19" s="192">
        <v>29.675000000000001</v>
      </c>
      <c r="J19" s="192">
        <v>19.850000000000001</v>
      </c>
      <c r="K19" s="192">
        <v>16.667045454545001</v>
      </c>
      <c r="L19" s="192">
        <v>35.279545454545001</v>
      </c>
      <c r="M19" s="192">
        <v>53.722727272726999</v>
      </c>
      <c r="N19" s="192">
        <v>75.237499999999997</v>
      </c>
      <c r="O19" s="193">
        <f>SUM(Rain)</f>
        <v>606.97899642492098</v>
      </c>
    </row>
    <row r="20" spans="2:15" x14ac:dyDescent="0.3">
      <c r="B20" s="191" t="s">
        <v>234</v>
      </c>
      <c r="C20" s="192">
        <v>20.89</v>
      </c>
      <c r="D20" s="192">
        <v>11.2</v>
      </c>
      <c r="E20" s="192">
        <v>0.48</v>
      </c>
      <c r="F20" s="192">
        <v>0</v>
      </c>
      <c r="G20" s="192">
        <v>0</v>
      </c>
      <c r="H20" s="192">
        <v>0</v>
      </c>
      <c r="I20" s="192">
        <v>0</v>
      </c>
      <c r="J20" s="192">
        <v>0</v>
      </c>
      <c r="K20" s="192">
        <v>0</v>
      </c>
      <c r="L20" s="192">
        <v>0.16</v>
      </c>
      <c r="M20" s="192">
        <v>2</v>
      </c>
      <c r="N20" s="192">
        <v>12.64</v>
      </c>
      <c r="O20" s="193">
        <f>SUM(Rain10)</f>
        <v>47.37</v>
      </c>
    </row>
    <row r="21" spans="2:15" x14ac:dyDescent="0.3">
      <c r="B21" s="191" t="s">
        <v>235</v>
      </c>
      <c r="C21" s="192">
        <v>197.41</v>
      </c>
      <c r="D21" s="192">
        <v>240.6</v>
      </c>
      <c r="E21" s="192">
        <v>160.91999999999999</v>
      </c>
      <c r="F21" s="192">
        <v>88.12</v>
      </c>
      <c r="G21" s="192">
        <v>79.84</v>
      </c>
      <c r="H21" s="192">
        <v>65.3</v>
      </c>
      <c r="I21" s="192">
        <v>76.72</v>
      </c>
      <c r="J21" s="192">
        <v>49.3</v>
      </c>
      <c r="K21" s="192">
        <v>43.64</v>
      </c>
      <c r="L21" s="192">
        <v>77.2</v>
      </c>
      <c r="M21" s="192">
        <v>117.3</v>
      </c>
      <c r="N21" s="192">
        <v>151.13999999999999</v>
      </c>
      <c r="O21" s="193">
        <f>SUM(Rain90)</f>
        <v>1347.4899999999998</v>
      </c>
    </row>
    <row r="22" spans="2:15" x14ac:dyDescent="0.3">
      <c r="B22" s="191" t="s">
        <v>236</v>
      </c>
      <c r="C22" s="192">
        <v>230.48426966292001</v>
      </c>
      <c r="D22" s="192">
        <v>186.45113636363999</v>
      </c>
      <c r="E22" s="192">
        <v>192.15795454545</v>
      </c>
      <c r="F22" s="192">
        <v>149.9375</v>
      </c>
      <c r="G22" s="192">
        <v>113.34659090909</v>
      </c>
      <c r="H22" s="192">
        <v>88.278409090908994</v>
      </c>
      <c r="I22" s="192">
        <v>98.432954545455004</v>
      </c>
      <c r="J22" s="192">
        <v>131.70909090909001</v>
      </c>
      <c r="K22" s="192">
        <v>177.29659090909001</v>
      </c>
      <c r="L22" s="192">
        <v>225.19545454544999</v>
      </c>
      <c r="M22" s="192">
        <v>235.4375</v>
      </c>
      <c r="N22" s="192">
        <v>251.75795454544999</v>
      </c>
      <c r="O22" s="193">
        <f>SUM(Evap)</f>
        <v>2080.4854060265443</v>
      </c>
    </row>
    <row r="23" spans="2:15" x14ac:dyDescent="0.3">
      <c r="B23" s="191" t="s">
        <v>237</v>
      </c>
      <c r="C23" s="192">
        <v>39.9</v>
      </c>
      <c r="D23" s="192">
        <v>36.4</v>
      </c>
      <c r="E23" s="192">
        <v>34.799999999999997</v>
      </c>
      <c r="F23" s="192">
        <v>31.2</v>
      </c>
      <c r="G23" s="192">
        <v>28.7</v>
      </c>
      <c r="H23" s="192">
        <v>25</v>
      </c>
      <c r="I23" s="192">
        <v>25.2</v>
      </c>
      <c r="J23" s="192">
        <v>29.1</v>
      </c>
      <c r="K23" s="192">
        <v>31.9</v>
      </c>
      <c r="L23" s="192">
        <v>34.700000000000003</v>
      </c>
      <c r="M23" s="192">
        <v>35.700000000000003</v>
      </c>
      <c r="N23" s="192">
        <v>37.299999999999997</v>
      </c>
      <c r="O23" s="193">
        <f>AVERAGE(MaxT)</f>
        <v>32.49166666666666</v>
      </c>
    </row>
    <row r="24" spans="2:15" x14ac:dyDescent="0.3">
      <c r="B24" s="191" t="s">
        <v>238</v>
      </c>
      <c r="C24" s="192">
        <v>18</v>
      </c>
      <c r="D24" s="192">
        <v>18.399999999999999</v>
      </c>
      <c r="E24" s="192">
        <v>16.2</v>
      </c>
      <c r="F24" s="192">
        <v>11.6</v>
      </c>
      <c r="G24" s="192">
        <v>6.8</v>
      </c>
      <c r="H24" s="192">
        <v>2.9</v>
      </c>
      <c r="I24" s="192">
        <v>2.6</v>
      </c>
      <c r="J24" s="192">
        <v>3.6</v>
      </c>
      <c r="K24" s="192">
        <v>7.8</v>
      </c>
      <c r="L24" s="192">
        <v>12.1</v>
      </c>
      <c r="M24" s="192">
        <v>16.2</v>
      </c>
      <c r="N24" s="192">
        <v>17.8</v>
      </c>
      <c r="O24" s="193">
        <f>AVERAGE(MinT)</f>
        <v>11.166666666666664</v>
      </c>
    </row>
    <row r="26" spans="2:15" x14ac:dyDescent="0.3">
      <c r="B26" s="181" t="s">
        <v>239</v>
      </c>
    </row>
    <row r="27" spans="2:15" ht="14.4" customHeight="1" x14ac:dyDescent="0.3">
      <c r="B27" s="189" t="s">
        <v>240</v>
      </c>
      <c r="C27" s="194">
        <v>1.58</v>
      </c>
      <c r="D27" s="194">
        <v>2</v>
      </c>
      <c r="E27" s="194">
        <v>5</v>
      </c>
      <c r="F27" s="194">
        <v>10</v>
      </c>
      <c r="G27" s="194">
        <v>20</v>
      </c>
      <c r="H27" s="194">
        <v>50</v>
      </c>
      <c r="I27" s="194">
        <v>100</v>
      </c>
    </row>
    <row r="28" spans="2:15" x14ac:dyDescent="0.3">
      <c r="B28" s="189" t="s">
        <v>241</v>
      </c>
      <c r="C28" s="194">
        <v>63.2</v>
      </c>
      <c r="D28" s="194">
        <v>50</v>
      </c>
      <c r="E28" s="194">
        <v>20</v>
      </c>
      <c r="F28" s="194">
        <v>10</v>
      </c>
      <c r="G28" s="194">
        <v>5</v>
      </c>
      <c r="H28" s="194">
        <v>2</v>
      </c>
      <c r="I28" s="194">
        <v>1</v>
      </c>
    </row>
    <row r="29" spans="2:15" x14ac:dyDescent="0.3">
      <c r="B29" s="189" t="s">
        <v>254</v>
      </c>
      <c r="C29" s="195" t="s">
        <v>252</v>
      </c>
      <c r="D29" s="195" t="s">
        <v>252</v>
      </c>
      <c r="E29" s="196" t="s">
        <v>102</v>
      </c>
      <c r="F29" s="196" t="s">
        <v>102</v>
      </c>
      <c r="G29" s="197" t="s">
        <v>211</v>
      </c>
      <c r="H29" s="197" t="s">
        <v>211</v>
      </c>
      <c r="I29" s="198" t="s">
        <v>101</v>
      </c>
    </row>
    <row r="30" spans="2:15" x14ac:dyDescent="0.3">
      <c r="B30" s="189" t="s">
        <v>242</v>
      </c>
      <c r="C30" s="194">
        <v>1</v>
      </c>
      <c r="D30" s="194">
        <v>1.44</v>
      </c>
      <c r="E30" s="194">
        <v>4.4800000000000004</v>
      </c>
      <c r="F30" s="194">
        <v>9.49</v>
      </c>
      <c r="G30" s="194">
        <v>20</v>
      </c>
      <c r="H30" s="194">
        <v>50</v>
      </c>
      <c r="I30" s="194">
        <v>100</v>
      </c>
    </row>
    <row r="31" spans="2:15" x14ac:dyDescent="0.3">
      <c r="B31" s="189" t="s">
        <v>243</v>
      </c>
      <c r="C31" s="194">
        <v>1</v>
      </c>
      <c r="D31" s="194">
        <v>0.69</v>
      </c>
      <c r="E31" s="194">
        <v>0.22</v>
      </c>
      <c r="F31" s="194">
        <v>0.11</v>
      </c>
      <c r="G31" s="194">
        <v>0.05</v>
      </c>
      <c r="H31" s="194">
        <v>0.02</v>
      </c>
      <c r="I31" s="194">
        <v>0.01</v>
      </c>
    </row>
    <row r="32" spans="2:15" x14ac:dyDescent="0.3">
      <c r="B32" s="199" t="s">
        <v>244</v>
      </c>
      <c r="C32" s="192">
        <v>31.3</v>
      </c>
      <c r="D32" s="192">
        <v>35.299999999999997</v>
      </c>
      <c r="E32" s="192">
        <v>48.1</v>
      </c>
      <c r="F32" s="192">
        <v>56.9</v>
      </c>
      <c r="G32" s="192">
        <v>65.7</v>
      </c>
      <c r="H32" s="192">
        <v>77.7</v>
      </c>
      <c r="I32" s="192">
        <v>87</v>
      </c>
    </row>
    <row r="33" spans="2:9" x14ac:dyDescent="0.3">
      <c r="B33" s="200" t="s">
        <v>249</v>
      </c>
      <c r="C33" s="194">
        <v>50</v>
      </c>
      <c r="D33" s="194">
        <v>50</v>
      </c>
      <c r="E33" s="194">
        <v>50</v>
      </c>
      <c r="F33" s="194">
        <v>50</v>
      </c>
      <c r="G33" s="194">
        <v>50</v>
      </c>
      <c r="H33" s="194">
        <v>50</v>
      </c>
      <c r="I33" s="194">
        <v>50</v>
      </c>
    </row>
    <row r="34" spans="2:9" x14ac:dyDescent="0.3">
      <c r="B34" s="200" t="s">
        <v>253</v>
      </c>
      <c r="C34" s="194" t="str">
        <f>IF(C32-C33&lt;0,"",C32-C33)</f>
        <v/>
      </c>
      <c r="D34" s="194" t="str">
        <f t="shared" ref="D34:I34" si="0">IF(D32-D33&lt;0,"",D32-D33)</f>
        <v/>
      </c>
      <c r="E34" s="194" t="str">
        <f t="shared" si="0"/>
        <v/>
      </c>
      <c r="F34" s="194">
        <f t="shared" si="0"/>
        <v>6.8999999999999986</v>
      </c>
      <c r="G34" s="194">
        <f t="shared" si="0"/>
        <v>15.700000000000003</v>
      </c>
      <c r="H34" s="194">
        <f t="shared" si="0"/>
        <v>27.700000000000003</v>
      </c>
      <c r="I34" s="194">
        <f t="shared" si="0"/>
        <v>37</v>
      </c>
    </row>
    <row r="35" spans="2:9" x14ac:dyDescent="0.3">
      <c r="B35" s="201" t="s">
        <v>250</v>
      </c>
      <c r="C35" s="202">
        <f t="array" ref="C35">SUM(IF(C34:I34=(MIN(C34:I34)),C27:I27,0))</f>
        <v>10</v>
      </c>
    </row>
    <row r="36" spans="2:9" x14ac:dyDescent="0.3">
      <c r="B36" s="201" t="s">
        <v>251</v>
      </c>
      <c r="C36" s="203" t="str">
        <f t="array" ref="C36">HLOOKUP(C35,C28:I29,2,FALSE)</f>
        <v>High</v>
      </c>
    </row>
    <row r="38" spans="2:9" x14ac:dyDescent="0.3">
      <c r="B38" s="181" t="s">
        <v>283</v>
      </c>
      <c r="C38" s="204"/>
    </row>
    <row r="39" spans="2:9" x14ac:dyDescent="0.3">
      <c r="B39" s="205" t="s">
        <v>277</v>
      </c>
      <c r="C39" s="206" t="s">
        <v>278</v>
      </c>
      <c r="D39" s="207"/>
      <c r="E39" s="207"/>
      <c r="F39" s="207"/>
      <c r="G39" s="207"/>
      <c r="H39" s="207"/>
      <c r="I39" s="208"/>
    </row>
    <row r="40" spans="2:9" x14ac:dyDescent="0.3">
      <c r="B40" s="205" t="s">
        <v>279</v>
      </c>
      <c r="C40" s="206" t="s">
        <v>280</v>
      </c>
      <c r="D40" s="207"/>
      <c r="E40" s="207"/>
      <c r="F40" s="207"/>
      <c r="G40" s="207"/>
      <c r="H40" s="207"/>
      <c r="I40" s="208"/>
    </row>
    <row r="41" spans="2:9" x14ac:dyDescent="0.3">
      <c r="B41" s="205" t="s">
        <v>281</v>
      </c>
      <c r="C41" s="206" t="s">
        <v>282</v>
      </c>
      <c r="D41" s="207"/>
      <c r="E41" s="207"/>
      <c r="F41" s="207"/>
      <c r="G41" s="207"/>
      <c r="H41" s="207"/>
      <c r="I41" s="208"/>
    </row>
  </sheetData>
  <sortState xmlns:xlrd2="http://schemas.microsoft.com/office/spreadsheetml/2017/richdata2" ref="B65:D71">
    <sortCondition descending="1" ref="B65:B71"/>
  </sortState>
  <mergeCells count="3">
    <mergeCell ref="F10:H11"/>
    <mergeCell ref="J7:K7"/>
    <mergeCell ref="J8:K8"/>
  </mergeCells>
  <conditionalFormatting sqref="C9:C10">
    <cfRule type="cellIs" dxfId="344" priority="32" operator="lessThan">
      <formula>-60</formula>
    </cfRule>
    <cfRule type="cellIs" dxfId="343" priority="33" operator="between">
      <formula>0</formula>
      <formula>-60</formula>
    </cfRule>
    <cfRule type="cellIs" dxfId="342" priority="34" operator="greaterThan">
      <formula>0</formula>
    </cfRule>
  </conditionalFormatting>
  <conditionalFormatting sqref="C8">
    <cfRule type="cellIs" dxfId="341" priority="26" operator="lessThan">
      <formula>-44</formula>
    </cfRule>
    <cfRule type="cellIs" dxfId="340" priority="27" operator="between">
      <formula>-10</formula>
      <formula>-44</formula>
    </cfRule>
    <cfRule type="cellIs" dxfId="339" priority="28" operator="greaterThan">
      <formula>-10</formula>
    </cfRule>
  </conditionalFormatting>
  <conditionalFormatting sqref="D9:D10">
    <cfRule type="cellIs" dxfId="338" priority="23" operator="lessThan">
      <formula>0</formula>
    </cfRule>
    <cfRule type="cellIs" dxfId="337" priority="24" operator="between">
      <formula>0</formula>
      <formula>59.9999999999999</formula>
    </cfRule>
    <cfRule type="cellIs" dxfId="336" priority="25" operator="greaterThanOrEqual">
      <formula>60</formula>
    </cfRule>
  </conditionalFormatting>
  <conditionalFormatting sqref="D8">
    <cfRule type="cellIs" dxfId="335" priority="17" operator="greaterThan">
      <formula>154</formula>
    </cfRule>
    <cfRule type="cellIs" dxfId="334" priority="18" operator="lessThan">
      <formula>113</formula>
    </cfRule>
    <cfRule type="cellIs" dxfId="333" priority="19" operator="between">
      <formula>113</formula>
      <formula>154</formula>
    </cfRule>
  </conditionalFormatting>
  <conditionalFormatting sqref="C36">
    <cfRule type="cellIs" dxfId="332" priority="14" operator="equal">
      <formula>"Moderate"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tnUpdateClimateDataOld">
              <controlPr defaultSize="0" print="0" autoFill="0" autoPict="0" macro="[0]!UpdateClimateData">
                <anchor moveWithCells="1">
                  <from>
                    <xdr:col>5</xdr:col>
                    <xdr:colOff>0</xdr:colOff>
                    <xdr:row>6</xdr:row>
                    <xdr:rowOff>0</xdr:rowOff>
                  </from>
                  <to>
                    <xdr:col>8</xdr:col>
                    <xdr:colOff>0</xdr:colOff>
                    <xdr:row>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7B6CF4B6-ED6E-4C9D-AE59-8EF14D93559F}">
            <xm:f>NOT(ISERROR(SEARCH("Low",C36)))</xm:f>
            <xm:f>"Low"</xm:f>
            <x14:dxf>
              <fill>
                <patternFill>
                  <bgColor theme="9" tint="0.39994506668294322"/>
                </patternFill>
              </fill>
            </x14:dxf>
          </x14:cfRule>
          <x14:cfRule type="containsText" priority="15" operator="containsText" id="{B4E1CC44-0CA1-4077-AF28-3516E2FDC63D}">
            <xm:f>NOT(ISERROR(SEARCH("High",C36)))</xm:f>
            <xm:f>"High"</xm:f>
            <x14:dxf>
              <fill>
                <patternFill>
                  <bgColor rgb="FFFFC000"/>
                </patternFill>
              </fill>
            </x14:dxf>
          </x14:cfRule>
          <x14:cfRule type="containsText" priority="16" operator="containsText" id="{B11EE3B2-97E4-4D8D-9C9C-0DCB9463BB76}">
            <xm:f>NOT(ISERROR(SEARCH("Very High",C36)))</xm:f>
            <xm:f>"Very High"</xm:f>
            <x14:dxf>
              <fill>
                <patternFill>
                  <bgColor rgb="FFFF5050"/>
                </patternFill>
              </fill>
            </x14:dxf>
          </x14:cfRule>
          <xm:sqref>C36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8F9C-126E-4E62-80E4-6B6FCCCC2FE4}">
  <sheetPr codeName="Sheet6">
    <tabColor rgb="FF00B0F0"/>
  </sheetPr>
  <dimension ref="A1:S48"/>
  <sheetViews>
    <sheetView workbookViewId="0">
      <selection activeCell="F15" sqref="F15"/>
    </sheetView>
  </sheetViews>
  <sheetFormatPr defaultRowHeight="14.4" x14ac:dyDescent="0.3"/>
  <cols>
    <col min="1" max="1" width="34.6640625" bestFit="1" customWidth="1"/>
    <col min="2" max="2" width="27" customWidth="1"/>
    <col min="19" max="19" width="16.33203125" bestFit="1" customWidth="1"/>
  </cols>
  <sheetData>
    <row r="1" spans="1:19" x14ac:dyDescent="0.3">
      <c r="A1" s="139" t="s">
        <v>391</v>
      </c>
      <c r="C1" s="78"/>
      <c r="D1" s="9"/>
    </row>
    <row r="2" spans="1:19" x14ac:dyDescent="0.3">
      <c r="A2" s="105" t="s">
        <v>264</v>
      </c>
      <c r="B2" s="75" t="s">
        <v>256</v>
      </c>
      <c r="C2" s="76"/>
      <c r="D2" s="76"/>
      <c r="E2" s="76" t="s">
        <v>160</v>
      </c>
      <c r="F2" s="76" t="s">
        <v>161</v>
      </c>
      <c r="G2" s="76" t="s">
        <v>162</v>
      </c>
      <c r="H2" s="76" t="s">
        <v>163</v>
      </c>
      <c r="I2" s="76" t="s">
        <v>164</v>
      </c>
      <c r="J2" s="76" t="s">
        <v>165</v>
      </c>
      <c r="K2" s="76" t="s">
        <v>166</v>
      </c>
      <c r="L2" s="76" t="s">
        <v>167</v>
      </c>
      <c r="M2" s="76" t="s">
        <v>168</v>
      </c>
      <c r="N2" s="76" t="s">
        <v>169</v>
      </c>
      <c r="O2" s="76" t="s">
        <v>170</v>
      </c>
      <c r="P2" s="76" t="s">
        <v>171</v>
      </c>
      <c r="R2" s="1" t="s">
        <v>2</v>
      </c>
      <c r="S2" s="11" t="s">
        <v>268</v>
      </c>
    </row>
    <row r="3" spans="1:19" x14ac:dyDescent="0.3">
      <c r="A3" s="75"/>
      <c r="B3" s="75" t="s">
        <v>257</v>
      </c>
      <c r="C3" s="75" t="s">
        <v>258</v>
      </c>
      <c r="D3" s="75" t="s">
        <v>259</v>
      </c>
      <c r="E3" s="76">
        <v>31</v>
      </c>
      <c r="F3" s="76">
        <v>28</v>
      </c>
      <c r="G3" s="76">
        <v>31</v>
      </c>
      <c r="H3" s="76">
        <v>30</v>
      </c>
      <c r="I3" s="76">
        <v>31</v>
      </c>
      <c r="J3" s="76">
        <v>30</v>
      </c>
      <c r="K3" s="76">
        <v>31</v>
      </c>
      <c r="L3" s="76">
        <v>31</v>
      </c>
      <c r="M3" s="76">
        <v>30</v>
      </c>
      <c r="N3" s="76">
        <v>31</v>
      </c>
      <c r="O3" s="76">
        <v>30</v>
      </c>
      <c r="P3" s="76">
        <v>31</v>
      </c>
      <c r="R3" s="72" t="s">
        <v>104</v>
      </c>
      <c r="S3" s="10" t="s">
        <v>269</v>
      </c>
    </row>
    <row r="4" spans="1:19" x14ac:dyDescent="0.3">
      <c r="A4" s="2"/>
      <c r="B4" s="2" t="s">
        <v>265</v>
      </c>
      <c r="C4" s="10"/>
      <c r="D4" s="10"/>
      <c r="E4" s="77">
        <f>'Location &amp; Climate'!C20</f>
        <v>20.89</v>
      </c>
      <c r="F4" s="77">
        <f>'Location &amp; Climate'!D20</f>
        <v>11.2</v>
      </c>
      <c r="G4" s="77">
        <f>'Location &amp; Climate'!E20</f>
        <v>0.48</v>
      </c>
      <c r="H4" s="77">
        <f>'Location &amp; Climate'!F20</f>
        <v>0</v>
      </c>
      <c r="I4" s="77">
        <f>'Location &amp; Climate'!G20</f>
        <v>0</v>
      </c>
      <c r="J4" s="77">
        <f>'Location &amp; Climate'!H20</f>
        <v>0</v>
      </c>
      <c r="K4" s="77">
        <f>'Location &amp; Climate'!I20</f>
        <v>0</v>
      </c>
      <c r="L4" s="77">
        <f>'Location &amp; Climate'!J20</f>
        <v>0</v>
      </c>
      <c r="M4" s="77">
        <f>'Location &amp; Climate'!K20</f>
        <v>0</v>
      </c>
      <c r="N4" s="77">
        <f>'Location &amp; Climate'!L20</f>
        <v>0.16</v>
      </c>
      <c r="O4" s="77">
        <f>'Location &amp; Climate'!M20</f>
        <v>2</v>
      </c>
      <c r="P4" s="77">
        <f>'Location &amp; Climate'!N20</f>
        <v>12.64</v>
      </c>
      <c r="R4" s="3" t="s">
        <v>101</v>
      </c>
      <c r="S4" s="10" t="s">
        <v>270</v>
      </c>
    </row>
    <row r="5" spans="1:19" x14ac:dyDescent="0.3">
      <c r="A5" s="2" t="s">
        <v>309</v>
      </c>
      <c r="B5" s="2" t="s">
        <v>261</v>
      </c>
      <c r="C5" s="10">
        <v>1</v>
      </c>
      <c r="D5" s="10">
        <v>10</v>
      </c>
      <c r="E5" s="77">
        <f>SUM(E4:F4)</f>
        <v>32.090000000000003</v>
      </c>
      <c r="F5" s="77">
        <f t="shared" ref="F5" si="0">SUM(F4:G4)</f>
        <v>11.68</v>
      </c>
      <c r="G5" s="77">
        <f t="shared" ref="G5" si="1">SUM(G4:H4)</f>
        <v>0.48</v>
      </c>
      <c r="H5" s="77">
        <f t="shared" ref="H5" si="2">SUM(H4:I4)</f>
        <v>0</v>
      </c>
      <c r="I5" s="77">
        <f t="shared" ref="I5" si="3">SUM(I4:J4)</f>
        <v>0</v>
      </c>
      <c r="J5" s="77">
        <f t="shared" ref="J5" si="4">SUM(J4:K4)</f>
        <v>0</v>
      </c>
      <c r="K5" s="77">
        <f t="shared" ref="K5" si="5">SUM(K4:L4)</f>
        <v>0</v>
      </c>
      <c r="L5" s="77">
        <f t="shared" ref="L5" si="6">SUM(L4:M4)</f>
        <v>0</v>
      </c>
      <c r="M5" s="77">
        <f t="shared" ref="M5" si="7">SUM(M4:N4)</f>
        <v>0.16</v>
      </c>
      <c r="N5" s="77">
        <f t="shared" ref="N5" si="8">SUM(N4:O4)</f>
        <v>2.16</v>
      </c>
      <c r="O5" s="77">
        <f t="shared" ref="O5" si="9">SUM(O4:P4)</f>
        <v>14.64</v>
      </c>
      <c r="P5" s="77">
        <f>P4+E4</f>
        <v>33.53</v>
      </c>
      <c r="R5" s="71" t="s">
        <v>211</v>
      </c>
      <c r="S5" s="10" t="s">
        <v>271</v>
      </c>
    </row>
    <row r="6" spans="1:19" x14ac:dyDescent="0.3">
      <c r="A6" s="2" t="s">
        <v>310</v>
      </c>
      <c r="B6" s="2" t="s">
        <v>262</v>
      </c>
      <c r="C6" s="10">
        <v>11</v>
      </c>
      <c r="D6" s="10">
        <v>20</v>
      </c>
      <c r="E6" s="77">
        <f>E4/2+F4+G4/2</f>
        <v>21.884999999999998</v>
      </c>
      <c r="F6" s="77">
        <f>F4/2+G4+H4/2</f>
        <v>6.08</v>
      </c>
      <c r="G6" s="77">
        <f t="shared" ref="G6" si="10">G4/2+H4+I4/2</f>
        <v>0.24</v>
      </c>
      <c r="H6" s="77">
        <f t="shared" ref="H6" si="11">H4/2+I4+J4/2</f>
        <v>0</v>
      </c>
      <c r="I6" s="77">
        <f t="shared" ref="I6" si="12">I4/2+J4+K4/2</f>
        <v>0</v>
      </c>
      <c r="J6" s="77">
        <f t="shared" ref="J6" si="13">J4/2+K4+L4/2</f>
        <v>0</v>
      </c>
      <c r="K6" s="77">
        <f t="shared" ref="K6" si="14">K4/2+L4+M4/2</f>
        <v>0</v>
      </c>
      <c r="L6" s="77">
        <f t="shared" ref="L6" si="15">L4/2+M4+N4/2</f>
        <v>0.08</v>
      </c>
      <c r="M6" s="77">
        <f t="shared" ref="M6" si="16">M4/2+N4+O4/2</f>
        <v>1.1599999999999999</v>
      </c>
      <c r="N6" s="77">
        <f t="shared" ref="N6" si="17">N4/2+O4+P4/2</f>
        <v>8.4</v>
      </c>
      <c r="O6" s="77">
        <f>O4/2+P4+E4/2</f>
        <v>24.085000000000001</v>
      </c>
      <c r="P6" s="77">
        <f>P4/2+E4+F4/2</f>
        <v>32.81</v>
      </c>
      <c r="R6" s="79" t="s">
        <v>102</v>
      </c>
      <c r="S6" s="10" t="s">
        <v>272</v>
      </c>
    </row>
    <row r="7" spans="1:19" x14ac:dyDescent="0.3">
      <c r="A7" s="2" t="s">
        <v>311</v>
      </c>
      <c r="B7" s="2" t="s">
        <v>263</v>
      </c>
      <c r="C7" s="10">
        <v>21</v>
      </c>
      <c r="D7" s="10">
        <v>31</v>
      </c>
      <c r="E7" s="77">
        <f>F4+G4</f>
        <v>11.68</v>
      </c>
      <c r="F7" s="77">
        <f t="shared" ref="F7" si="18">G4+H4</f>
        <v>0.48</v>
      </c>
      <c r="G7" s="77">
        <f t="shared" ref="G7" si="19">H4+I4</f>
        <v>0</v>
      </c>
      <c r="H7" s="77">
        <f t="shared" ref="H7" si="20">I4+J4</f>
        <v>0</v>
      </c>
      <c r="I7" s="77">
        <f t="shared" ref="I7" si="21">J4+K4</f>
        <v>0</v>
      </c>
      <c r="J7" s="77">
        <f t="shared" ref="J7" si="22">K4+L4</f>
        <v>0</v>
      </c>
      <c r="K7" s="77">
        <f t="shared" ref="K7" si="23">L4+M4</f>
        <v>0</v>
      </c>
      <c r="L7" s="77">
        <f t="shared" ref="L7" si="24">M4+N4</f>
        <v>0.16</v>
      </c>
      <c r="M7" s="77">
        <f t="shared" ref="M7" si="25">N4+O4</f>
        <v>2.16</v>
      </c>
      <c r="N7" s="77">
        <f t="shared" ref="N7" si="26">O4+P4</f>
        <v>14.64</v>
      </c>
      <c r="O7" s="77">
        <f>P4+E4</f>
        <v>33.53</v>
      </c>
      <c r="P7" s="77">
        <f>E4+F4</f>
        <v>32.090000000000003</v>
      </c>
      <c r="R7" s="73" t="s">
        <v>252</v>
      </c>
      <c r="S7" s="10" t="s">
        <v>273</v>
      </c>
    </row>
    <row r="9" spans="1:19" x14ac:dyDescent="0.3">
      <c r="A9" s="74"/>
      <c r="C9" s="74"/>
    </row>
    <row r="10" spans="1:19" x14ac:dyDescent="0.3">
      <c r="A10" s="105" t="s">
        <v>255</v>
      </c>
      <c r="B10" s="75" t="s">
        <v>256</v>
      </c>
      <c r="C10" s="75"/>
      <c r="D10" s="75"/>
      <c r="E10" s="76" t="s">
        <v>160</v>
      </c>
      <c r="F10" s="76" t="s">
        <v>161</v>
      </c>
      <c r="G10" s="76" t="s">
        <v>162</v>
      </c>
      <c r="H10" s="76" t="s">
        <v>163</v>
      </c>
      <c r="I10" s="76" t="s">
        <v>164</v>
      </c>
      <c r="J10" s="76" t="s">
        <v>165</v>
      </c>
      <c r="K10" s="76" t="s">
        <v>166</v>
      </c>
      <c r="L10" s="76" t="s">
        <v>167</v>
      </c>
      <c r="M10" s="76" t="s">
        <v>168</v>
      </c>
      <c r="N10" s="76" t="s">
        <v>169</v>
      </c>
      <c r="O10" s="76" t="s">
        <v>170</v>
      </c>
      <c r="P10" s="76" t="s">
        <v>171</v>
      </c>
    </row>
    <row r="11" spans="1:19" x14ac:dyDescent="0.3">
      <c r="A11" s="75"/>
      <c r="B11" s="75" t="s">
        <v>257</v>
      </c>
      <c r="C11" s="75" t="s">
        <v>258</v>
      </c>
      <c r="D11" s="75" t="s">
        <v>259</v>
      </c>
      <c r="E11" s="76">
        <v>31</v>
      </c>
      <c r="F11" s="76">
        <v>28</v>
      </c>
      <c r="G11" s="76">
        <v>31</v>
      </c>
      <c r="H11" s="76">
        <v>30</v>
      </c>
      <c r="I11" s="76">
        <v>31</v>
      </c>
      <c r="J11" s="76">
        <v>30</v>
      </c>
      <c r="K11" s="76">
        <v>31</v>
      </c>
      <c r="L11" s="76">
        <v>31</v>
      </c>
      <c r="M11" s="76">
        <v>30</v>
      </c>
      <c r="N11" s="76">
        <v>31</v>
      </c>
      <c r="O11" s="76">
        <v>30</v>
      </c>
      <c r="P11" s="76">
        <v>31</v>
      </c>
    </row>
    <row r="12" spans="1:19" x14ac:dyDescent="0.3">
      <c r="A12" s="2"/>
      <c r="B12" s="2" t="s">
        <v>260</v>
      </c>
      <c r="C12" s="2"/>
      <c r="D12" s="2"/>
      <c r="E12" s="77">
        <f>'Location &amp; Climate'!C19</f>
        <v>109.14831460674</v>
      </c>
      <c r="F12" s="77">
        <f>'Location &amp; Climate'!D19</f>
        <v>109.62840909091</v>
      </c>
      <c r="G12" s="77">
        <f>'Location &amp; Climate'!E19</f>
        <v>62.242045454545</v>
      </c>
      <c r="H12" s="77">
        <f>'Location &amp; Climate'!F19</f>
        <v>32.640909090908998</v>
      </c>
      <c r="I12" s="77">
        <f>'Location &amp; Climate'!G19</f>
        <v>33.934090909090997</v>
      </c>
      <c r="J12" s="77">
        <f>'Location &amp; Climate'!H19</f>
        <v>28.953409090908998</v>
      </c>
      <c r="K12" s="77">
        <f>'Location &amp; Climate'!I19</f>
        <v>29.675000000000001</v>
      </c>
      <c r="L12" s="77">
        <f>'Location &amp; Climate'!J19</f>
        <v>19.850000000000001</v>
      </c>
      <c r="M12" s="77">
        <f>'Location &amp; Climate'!K19</f>
        <v>16.667045454545001</v>
      </c>
      <c r="N12" s="77">
        <f>'Location &amp; Climate'!L19</f>
        <v>35.279545454545001</v>
      </c>
      <c r="O12" s="77">
        <f>'Location &amp; Climate'!M19</f>
        <v>53.722727272726999</v>
      </c>
      <c r="P12" s="77">
        <f>'Location &amp; Climate'!N19</f>
        <v>75.237499999999997</v>
      </c>
    </row>
    <row r="13" spans="1:19" x14ac:dyDescent="0.3">
      <c r="A13" s="2" t="s">
        <v>312</v>
      </c>
      <c r="B13" s="2" t="s">
        <v>261</v>
      </c>
      <c r="C13" s="10">
        <v>1</v>
      </c>
      <c r="D13" s="10">
        <v>10</v>
      </c>
      <c r="E13" s="77">
        <f>SUM(E12:F12)</f>
        <v>218.77672369765</v>
      </c>
      <c r="F13" s="77">
        <f t="shared" ref="F13" si="27">SUM(F12:G12)</f>
        <v>171.870454545455</v>
      </c>
      <c r="G13" s="77">
        <f t="shared" ref="G13" si="28">SUM(G12:H12)</f>
        <v>94.882954545453998</v>
      </c>
      <c r="H13" s="77">
        <f t="shared" ref="H13" si="29">SUM(H12:I12)</f>
        <v>66.574999999999989</v>
      </c>
      <c r="I13" s="77">
        <f t="shared" ref="I13" si="30">SUM(I12:J12)</f>
        <v>62.887499999999996</v>
      </c>
      <c r="J13" s="77">
        <f t="shared" ref="J13" si="31">SUM(J12:K12)</f>
        <v>58.628409090909003</v>
      </c>
      <c r="K13" s="77">
        <f t="shared" ref="K13" si="32">SUM(K12:L12)</f>
        <v>49.525000000000006</v>
      </c>
      <c r="L13" s="77">
        <f t="shared" ref="L13" si="33">SUM(L12:M12)</f>
        <v>36.517045454544999</v>
      </c>
      <c r="M13" s="77">
        <f t="shared" ref="M13" si="34">SUM(M12:N12)</f>
        <v>51.946590909090006</v>
      </c>
      <c r="N13" s="77">
        <f t="shared" ref="N13" si="35">SUM(N12:O12)</f>
        <v>89.002272727272</v>
      </c>
      <c r="O13" s="77">
        <f t="shared" ref="O13" si="36">SUM(O12:P12)</f>
        <v>128.960227272727</v>
      </c>
      <c r="P13" s="77">
        <f>P12+E12</f>
        <v>184.38581460673998</v>
      </c>
    </row>
    <row r="14" spans="1:19" x14ac:dyDescent="0.3">
      <c r="A14" s="2" t="s">
        <v>313</v>
      </c>
      <c r="B14" s="2" t="s">
        <v>262</v>
      </c>
      <c r="C14" s="10">
        <v>11</v>
      </c>
      <c r="D14" s="10">
        <v>20</v>
      </c>
      <c r="E14" s="77">
        <f>E12/2+F12+G12/2</f>
        <v>195.32358912155249</v>
      </c>
      <c r="F14" s="77">
        <f>F12/2+G12+H12/2</f>
        <v>133.37670454545452</v>
      </c>
      <c r="G14" s="77">
        <f t="shared" ref="G14" si="37">G12/2+H12+I12/2</f>
        <v>80.728977272726993</v>
      </c>
      <c r="H14" s="77">
        <f t="shared" ref="H14" si="38">H12/2+I12+J12/2</f>
        <v>64.731249999999989</v>
      </c>
      <c r="I14" s="77">
        <f t="shared" ref="I14" si="39">I12/2+J12+K12/2</f>
        <v>60.757954545454496</v>
      </c>
      <c r="J14" s="77">
        <f t="shared" ref="J14" si="40">J12/2+K12+L12/2</f>
        <v>54.076704545454504</v>
      </c>
      <c r="K14" s="77">
        <f t="shared" ref="K14" si="41">K12/2+L12+M12/2</f>
        <v>43.021022727272502</v>
      </c>
      <c r="L14" s="77">
        <f t="shared" ref="L14" si="42">L12/2+M12+N12/2</f>
        <v>44.231818181817502</v>
      </c>
      <c r="M14" s="77">
        <f t="shared" ref="M14" si="43">M12/2+N12+O12/2</f>
        <v>70.474431818181003</v>
      </c>
      <c r="N14" s="77">
        <f t="shared" ref="N14" si="44">N12/2+O12+P12/2</f>
        <v>108.98124999999951</v>
      </c>
      <c r="O14" s="77">
        <f>O12/2+P12+E12/2</f>
        <v>156.67302093973348</v>
      </c>
      <c r="P14" s="77">
        <f>P12/2+E12+F12/2</f>
        <v>201.58126915219501</v>
      </c>
    </row>
    <row r="15" spans="1:19" x14ac:dyDescent="0.3">
      <c r="A15" s="2" t="s">
        <v>314</v>
      </c>
      <c r="B15" s="2" t="s">
        <v>263</v>
      </c>
      <c r="C15" s="10">
        <v>21</v>
      </c>
      <c r="D15" s="10">
        <v>31</v>
      </c>
      <c r="E15" s="77">
        <f>F12+G12</f>
        <v>171.870454545455</v>
      </c>
      <c r="F15" s="77">
        <f t="shared" ref="F15" si="45">G12+H12</f>
        <v>94.882954545453998</v>
      </c>
      <c r="G15" s="77">
        <f t="shared" ref="G15" si="46">H12+I12</f>
        <v>66.574999999999989</v>
      </c>
      <c r="H15" s="77">
        <f t="shared" ref="H15" si="47">I12+J12</f>
        <v>62.887499999999996</v>
      </c>
      <c r="I15" s="77">
        <f t="shared" ref="I15" si="48">J12+K12</f>
        <v>58.628409090909003</v>
      </c>
      <c r="J15" s="77">
        <f t="shared" ref="J15" si="49">K12+L12</f>
        <v>49.525000000000006</v>
      </c>
      <c r="K15" s="77">
        <f t="shared" ref="K15" si="50">L12+M12</f>
        <v>36.517045454544999</v>
      </c>
      <c r="L15" s="77">
        <f t="shared" ref="L15" si="51">M12+N12</f>
        <v>51.946590909090006</v>
      </c>
      <c r="M15" s="77">
        <f t="shared" ref="M15" si="52">N12+O12</f>
        <v>89.002272727272</v>
      </c>
      <c r="N15" s="77">
        <f t="shared" ref="N15" si="53">O12+P12</f>
        <v>128.960227272727</v>
      </c>
      <c r="O15" s="77">
        <f>P12+E12</f>
        <v>184.38581460673998</v>
      </c>
      <c r="P15" s="77">
        <f>E12+F12</f>
        <v>218.77672369765</v>
      </c>
    </row>
    <row r="16" spans="1:19" x14ac:dyDescent="0.3">
      <c r="C16" s="9"/>
      <c r="D16" s="9"/>
      <c r="E16" s="9"/>
      <c r="F16" s="9"/>
      <c r="G16" s="9"/>
      <c r="H16" s="9"/>
      <c r="I16" s="9"/>
      <c r="J16" s="9"/>
      <c r="K16" s="9"/>
      <c r="L16" s="9"/>
      <c r="M16" s="9"/>
      <c r="N16" s="9"/>
      <c r="O16" s="9"/>
      <c r="P16" s="9"/>
    </row>
    <row r="17" spans="1:16" x14ac:dyDescent="0.3">
      <c r="A17" s="74"/>
      <c r="C17" s="78"/>
      <c r="D17" s="9"/>
    </row>
    <row r="18" spans="1:16" x14ac:dyDescent="0.3">
      <c r="A18" s="105" t="s">
        <v>266</v>
      </c>
      <c r="B18" s="75" t="s">
        <v>256</v>
      </c>
      <c r="C18" s="76"/>
      <c r="D18" s="76"/>
      <c r="E18" s="76" t="s">
        <v>160</v>
      </c>
      <c r="F18" s="76" t="s">
        <v>161</v>
      </c>
      <c r="G18" s="76" t="s">
        <v>162</v>
      </c>
      <c r="H18" s="76" t="s">
        <v>163</v>
      </c>
      <c r="I18" s="76" t="s">
        <v>164</v>
      </c>
      <c r="J18" s="76" t="s">
        <v>165</v>
      </c>
      <c r="K18" s="76" t="s">
        <v>166</v>
      </c>
      <c r="L18" s="76" t="s">
        <v>167</v>
      </c>
      <c r="M18" s="76" t="s">
        <v>168</v>
      </c>
      <c r="N18" s="76" t="s">
        <v>169</v>
      </c>
      <c r="O18" s="76" t="s">
        <v>170</v>
      </c>
      <c r="P18" s="76" t="s">
        <v>171</v>
      </c>
    </row>
    <row r="19" spans="1:16" x14ac:dyDescent="0.3">
      <c r="A19" s="75"/>
      <c r="B19" s="75" t="s">
        <v>257</v>
      </c>
      <c r="C19" s="75" t="s">
        <v>258</v>
      </c>
      <c r="D19" s="75" t="s">
        <v>259</v>
      </c>
      <c r="E19" s="76">
        <v>31</v>
      </c>
      <c r="F19" s="76">
        <v>28</v>
      </c>
      <c r="G19" s="76">
        <v>31</v>
      </c>
      <c r="H19" s="76">
        <v>30</v>
      </c>
      <c r="I19" s="76">
        <v>31</v>
      </c>
      <c r="J19" s="76">
        <v>30</v>
      </c>
      <c r="K19" s="76">
        <v>31</v>
      </c>
      <c r="L19" s="76">
        <v>31</v>
      </c>
      <c r="M19" s="76">
        <v>30</v>
      </c>
      <c r="N19" s="76">
        <v>31</v>
      </c>
      <c r="O19" s="76">
        <v>30</v>
      </c>
      <c r="P19" s="76">
        <v>31</v>
      </c>
    </row>
    <row r="20" spans="1:16" x14ac:dyDescent="0.3">
      <c r="A20" s="2"/>
      <c r="B20" s="2" t="s">
        <v>267</v>
      </c>
      <c r="C20" s="10"/>
      <c r="D20" s="10"/>
      <c r="E20" s="77">
        <f>'Location &amp; Climate'!C21</f>
        <v>197.41</v>
      </c>
      <c r="F20" s="77">
        <f>'Location &amp; Climate'!D21</f>
        <v>240.6</v>
      </c>
      <c r="G20" s="77">
        <f>'Location &amp; Climate'!E21</f>
        <v>160.91999999999999</v>
      </c>
      <c r="H20" s="77">
        <f>'Location &amp; Climate'!F21</f>
        <v>88.12</v>
      </c>
      <c r="I20" s="77">
        <f>'Location &amp; Climate'!G21</f>
        <v>79.84</v>
      </c>
      <c r="J20" s="77">
        <f>'Location &amp; Climate'!H21</f>
        <v>65.3</v>
      </c>
      <c r="K20" s="77">
        <f>'Location &amp; Climate'!I21</f>
        <v>76.72</v>
      </c>
      <c r="L20" s="77">
        <f>'Location &amp; Climate'!J21</f>
        <v>49.3</v>
      </c>
      <c r="M20" s="77">
        <f>'Location &amp; Climate'!K21</f>
        <v>43.64</v>
      </c>
      <c r="N20" s="77">
        <f>'Location &amp; Climate'!L21</f>
        <v>77.2</v>
      </c>
      <c r="O20" s="77">
        <f>'Location &amp; Climate'!M21</f>
        <v>117.3</v>
      </c>
      <c r="P20" s="77">
        <f>'Location &amp; Climate'!N21</f>
        <v>151.13999999999999</v>
      </c>
    </row>
    <row r="21" spans="1:16" x14ac:dyDescent="0.3">
      <c r="A21" s="2" t="s">
        <v>315</v>
      </c>
      <c r="B21" s="2" t="s">
        <v>261</v>
      </c>
      <c r="C21" s="10">
        <v>1</v>
      </c>
      <c r="D21" s="10">
        <v>10</v>
      </c>
      <c r="E21" s="77">
        <f>SUM(E20:F20)</f>
        <v>438.01</v>
      </c>
      <c r="F21" s="77">
        <f t="shared" ref="F21" si="54">SUM(F20:G20)</f>
        <v>401.52</v>
      </c>
      <c r="G21" s="77">
        <f t="shared" ref="G21" si="55">SUM(G20:H20)</f>
        <v>249.04</v>
      </c>
      <c r="H21" s="77">
        <f t="shared" ref="H21" si="56">SUM(H20:I20)</f>
        <v>167.96</v>
      </c>
      <c r="I21" s="77">
        <f t="shared" ref="I21" si="57">SUM(I20:J20)</f>
        <v>145.13999999999999</v>
      </c>
      <c r="J21" s="77">
        <f t="shared" ref="J21" si="58">SUM(J20:K20)</f>
        <v>142.01999999999998</v>
      </c>
      <c r="K21" s="77">
        <f t="shared" ref="K21" si="59">SUM(K20:L20)</f>
        <v>126.02</v>
      </c>
      <c r="L21" s="77">
        <f t="shared" ref="L21" si="60">SUM(L20:M20)</f>
        <v>92.94</v>
      </c>
      <c r="M21" s="77">
        <f t="shared" ref="M21" si="61">SUM(M20:N20)</f>
        <v>120.84</v>
      </c>
      <c r="N21" s="77">
        <f t="shared" ref="N21" si="62">SUM(N20:O20)</f>
        <v>194.5</v>
      </c>
      <c r="O21" s="77">
        <f t="shared" ref="O21" si="63">SUM(O20:P20)</f>
        <v>268.44</v>
      </c>
      <c r="P21" s="77">
        <f>P20+E20</f>
        <v>348.54999999999995</v>
      </c>
    </row>
    <row r="22" spans="1:16" x14ac:dyDescent="0.3">
      <c r="A22" s="2" t="s">
        <v>316</v>
      </c>
      <c r="B22" s="2" t="s">
        <v>262</v>
      </c>
      <c r="C22" s="10">
        <v>11</v>
      </c>
      <c r="D22" s="10">
        <v>20</v>
      </c>
      <c r="E22" s="77">
        <f>E20/2+F20+G20/2</f>
        <v>419.76499999999999</v>
      </c>
      <c r="F22" s="77">
        <f>F20/2+G20+H20/2</f>
        <v>325.27999999999997</v>
      </c>
      <c r="G22" s="77">
        <f t="shared" ref="G22" si="64">G20/2+H20+I20/2</f>
        <v>208.5</v>
      </c>
      <c r="H22" s="77">
        <f t="shared" ref="H22" si="65">H20/2+I20+J20/2</f>
        <v>156.55000000000001</v>
      </c>
      <c r="I22" s="77">
        <f t="shared" ref="I22" si="66">I20/2+J20+K20/2</f>
        <v>143.57999999999998</v>
      </c>
      <c r="J22" s="77">
        <f t="shared" ref="J22" si="67">J20/2+K20+L20/2</f>
        <v>134.02000000000001</v>
      </c>
      <c r="K22" s="77">
        <f t="shared" ref="K22" si="68">K20/2+L20+M20/2</f>
        <v>109.47999999999999</v>
      </c>
      <c r="L22" s="77">
        <f t="shared" ref="L22" si="69">L20/2+M20+N20/2</f>
        <v>106.88999999999999</v>
      </c>
      <c r="M22" s="77">
        <f t="shared" ref="M22" si="70">M20/2+N20+O20/2</f>
        <v>157.67000000000002</v>
      </c>
      <c r="N22" s="77">
        <f t="shared" ref="N22" si="71">N20/2+O20+P20/2</f>
        <v>231.47</v>
      </c>
      <c r="O22" s="77">
        <f>O20/2+P20+E20/2</f>
        <v>308.495</v>
      </c>
      <c r="P22" s="77">
        <f>P20/2+E20+F20/2</f>
        <v>393.28000000000003</v>
      </c>
    </row>
    <row r="23" spans="1:16" x14ac:dyDescent="0.3">
      <c r="A23" s="2" t="s">
        <v>317</v>
      </c>
      <c r="B23" s="2" t="s">
        <v>263</v>
      </c>
      <c r="C23" s="10">
        <v>21</v>
      </c>
      <c r="D23" s="10">
        <v>31</v>
      </c>
      <c r="E23" s="77">
        <f>F20+G20</f>
        <v>401.52</v>
      </c>
      <c r="F23" s="77">
        <f t="shared" ref="F23" si="72">G20+H20</f>
        <v>249.04</v>
      </c>
      <c r="G23" s="77">
        <f t="shared" ref="G23" si="73">H20+I20</f>
        <v>167.96</v>
      </c>
      <c r="H23" s="77">
        <f t="shared" ref="H23" si="74">I20+J20</f>
        <v>145.13999999999999</v>
      </c>
      <c r="I23" s="77">
        <f t="shared" ref="I23" si="75">J20+K20</f>
        <v>142.01999999999998</v>
      </c>
      <c r="J23" s="77">
        <f t="shared" ref="J23" si="76">K20+L20</f>
        <v>126.02</v>
      </c>
      <c r="K23" s="77">
        <f t="shared" ref="K23" si="77">L20+M20</f>
        <v>92.94</v>
      </c>
      <c r="L23" s="77">
        <f t="shared" ref="L23" si="78">M20+N20</f>
        <v>120.84</v>
      </c>
      <c r="M23" s="77">
        <f t="shared" ref="M23" si="79">N20+O20</f>
        <v>194.5</v>
      </c>
      <c r="N23" s="77">
        <f t="shared" ref="N23" si="80">O20+P20</f>
        <v>268.44</v>
      </c>
      <c r="O23" s="77">
        <f>P20+E20</f>
        <v>348.54999999999995</v>
      </c>
      <c r="P23" s="77">
        <f>E20+F20</f>
        <v>438.01</v>
      </c>
    </row>
    <row r="26" spans="1:16" x14ac:dyDescent="0.3">
      <c r="A26" s="139" t="s">
        <v>390</v>
      </c>
    </row>
    <row r="27" spans="1:16" x14ac:dyDescent="0.3">
      <c r="A27" s="140" t="s">
        <v>264</v>
      </c>
      <c r="B27" s="141" t="s">
        <v>256</v>
      </c>
      <c r="C27" s="142"/>
      <c r="D27" s="142"/>
      <c r="E27" s="142" t="s">
        <v>160</v>
      </c>
      <c r="F27" s="142" t="s">
        <v>161</v>
      </c>
      <c r="G27" s="142" t="s">
        <v>162</v>
      </c>
      <c r="H27" s="142" t="s">
        <v>163</v>
      </c>
      <c r="I27" s="142" t="s">
        <v>164</v>
      </c>
      <c r="J27" s="142" t="s">
        <v>165</v>
      </c>
      <c r="K27" s="142" t="s">
        <v>166</v>
      </c>
      <c r="L27" s="142" t="s">
        <v>167</v>
      </c>
      <c r="M27" s="142" t="s">
        <v>168</v>
      </c>
      <c r="N27" s="142" t="s">
        <v>169</v>
      </c>
      <c r="O27" s="142" t="s">
        <v>170</v>
      </c>
      <c r="P27" s="142" t="s">
        <v>171</v>
      </c>
    </row>
    <row r="28" spans="1:16" x14ac:dyDescent="0.3">
      <c r="A28" s="141"/>
      <c r="B28" s="141" t="s">
        <v>257</v>
      </c>
      <c r="C28" s="141" t="s">
        <v>258</v>
      </c>
      <c r="D28" s="141" t="s">
        <v>259</v>
      </c>
      <c r="E28" s="142">
        <v>31</v>
      </c>
      <c r="F28" s="142">
        <v>28</v>
      </c>
      <c r="G28" s="142">
        <v>31</v>
      </c>
      <c r="H28" s="142">
        <v>30</v>
      </c>
      <c r="I28" s="142">
        <v>31</v>
      </c>
      <c r="J28" s="142">
        <v>30</v>
      </c>
      <c r="K28" s="142">
        <v>31</v>
      </c>
      <c r="L28" s="142">
        <v>31</v>
      </c>
      <c r="M28" s="142">
        <v>30</v>
      </c>
      <c r="N28" s="142">
        <v>31</v>
      </c>
      <c r="O28" s="142">
        <v>30</v>
      </c>
      <c r="P28" s="142">
        <v>31</v>
      </c>
    </row>
    <row r="29" spans="1:16" x14ac:dyDescent="0.3">
      <c r="A29" s="2"/>
      <c r="B29" s="2" t="s">
        <v>265</v>
      </c>
      <c r="C29" s="10"/>
      <c r="D29" s="10"/>
      <c r="E29" s="77">
        <f>'Location &amp; Climate'!C20</f>
        <v>20.89</v>
      </c>
      <c r="F29" s="77">
        <f>'Location &amp; Climate'!D20</f>
        <v>11.2</v>
      </c>
      <c r="G29" s="77">
        <f>'Location &amp; Climate'!E20</f>
        <v>0.48</v>
      </c>
      <c r="H29" s="77">
        <f>'Location &amp; Climate'!F20</f>
        <v>0</v>
      </c>
      <c r="I29" s="77">
        <f>'Location &amp; Climate'!G20</f>
        <v>0</v>
      </c>
      <c r="J29" s="77">
        <f>'Location &amp; Climate'!H20</f>
        <v>0</v>
      </c>
      <c r="K29" s="77">
        <f>'Location &amp; Climate'!I20</f>
        <v>0</v>
      </c>
      <c r="L29" s="77">
        <f>'Location &amp; Climate'!J20</f>
        <v>0</v>
      </c>
      <c r="M29" s="77">
        <f>'Location &amp; Climate'!K20</f>
        <v>0</v>
      </c>
      <c r="N29" s="77">
        <f>'Location &amp; Climate'!L20</f>
        <v>0.16</v>
      </c>
      <c r="O29" s="77">
        <f>'Location &amp; Climate'!M20</f>
        <v>2</v>
      </c>
      <c r="P29" s="77">
        <f>'Location &amp; Climate'!N20</f>
        <v>12.64</v>
      </c>
    </row>
    <row r="30" spans="1:16" x14ac:dyDescent="0.3">
      <c r="A30" s="2" t="s">
        <v>309</v>
      </c>
      <c r="B30" s="2" t="s">
        <v>261</v>
      </c>
      <c r="C30" s="10">
        <v>1</v>
      </c>
      <c r="D30" s="10">
        <v>10</v>
      </c>
      <c r="E30" s="77">
        <f>E29+P29</f>
        <v>33.53</v>
      </c>
      <c r="F30" s="77">
        <f>SUM(E29:F29)</f>
        <v>32.090000000000003</v>
      </c>
      <c r="G30" s="77">
        <f t="shared" ref="G30" si="81">SUM(F29:G29)</f>
        <v>11.68</v>
      </c>
      <c r="H30" s="77">
        <f t="shared" ref="H30" si="82">SUM(G29:H29)</f>
        <v>0.48</v>
      </c>
      <c r="I30" s="77">
        <f t="shared" ref="I30" si="83">SUM(H29:I29)</f>
        <v>0</v>
      </c>
      <c r="J30" s="77">
        <f t="shared" ref="J30" si="84">SUM(I29:J29)</f>
        <v>0</v>
      </c>
      <c r="K30" s="77">
        <f t="shared" ref="K30" si="85">SUM(J29:K29)</f>
        <v>0</v>
      </c>
      <c r="L30" s="77">
        <f t="shared" ref="L30" si="86">SUM(K29:L29)</f>
        <v>0</v>
      </c>
      <c r="M30" s="77">
        <f t="shared" ref="M30" si="87">SUM(L29:M29)</f>
        <v>0</v>
      </c>
      <c r="N30" s="77">
        <f t="shared" ref="N30" si="88">SUM(M29:N29)</f>
        <v>0.16</v>
      </c>
      <c r="O30" s="77">
        <f t="shared" ref="O30" si="89">SUM(N29:O29)</f>
        <v>2.16</v>
      </c>
      <c r="P30" s="77">
        <f t="shared" ref="P30" si="90">SUM(O29:P29)</f>
        <v>14.64</v>
      </c>
    </row>
    <row r="31" spans="1:16" x14ac:dyDescent="0.3">
      <c r="A31" s="2" t="s">
        <v>310</v>
      </c>
      <c r="B31" s="2" t="s">
        <v>262</v>
      </c>
      <c r="C31" s="10">
        <v>11</v>
      </c>
      <c r="D31" s="10">
        <v>20</v>
      </c>
      <c r="E31" s="77">
        <f>E29/2+P29+O29/2</f>
        <v>24.085000000000001</v>
      </c>
      <c r="F31" s="77">
        <f>F29/2+E29+P29/2</f>
        <v>32.81</v>
      </c>
      <c r="G31" s="10">
        <f>G29/2+F29+E29/2</f>
        <v>21.884999999999998</v>
      </c>
      <c r="H31" s="77">
        <f t="shared" ref="H31" si="91">H29/2+G29+F29/2</f>
        <v>6.08</v>
      </c>
      <c r="I31" s="77">
        <f t="shared" ref="I31" si="92">I29/2+H29+G29/2</f>
        <v>0.24</v>
      </c>
      <c r="J31" s="77">
        <f t="shared" ref="J31" si="93">J29/2+I29+H29/2</f>
        <v>0</v>
      </c>
      <c r="K31" s="77">
        <f t="shared" ref="K31" si="94">K29/2+J29+I29/2</f>
        <v>0</v>
      </c>
      <c r="L31" s="77">
        <f t="shared" ref="L31" si="95">L29/2+K29+J29/2</f>
        <v>0</v>
      </c>
      <c r="M31" s="77">
        <f t="shared" ref="M31" si="96">M29/2+L29+K29/2</f>
        <v>0</v>
      </c>
      <c r="N31" s="77">
        <f t="shared" ref="N31" si="97">N29/2+M29+L29/2</f>
        <v>0.08</v>
      </c>
      <c r="O31" s="77">
        <f t="shared" ref="O31" si="98">O29/2+N29+M29/2</f>
        <v>1.1599999999999999</v>
      </c>
      <c r="P31" s="77">
        <f t="shared" ref="P31" si="99">P29/2+O29+N29/2</f>
        <v>8.4</v>
      </c>
    </row>
    <row r="32" spans="1:16" x14ac:dyDescent="0.3">
      <c r="A32" s="2" t="s">
        <v>311</v>
      </c>
      <c r="B32" s="2" t="s">
        <v>263</v>
      </c>
      <c r="C32" s="10">
        <v>21</v>
      </c>
      <c r="D32" s="10">
        <v>31</v>
      </c>
      <c r="E32" s="77">
        <f>O29+P29</f>
        <v>14.64</v>
      </c>
      <c r="F32" s="77">
        <f>E29+P29</f>
        <v>33.53</v>
      </c>
      <c r="G32" s="77">
        <f t="shared" ref="G32" si="100">E29+F29</f>
        <v>32.090000000000003</v>
      </c>
      <c r="H32" s="77">
        <f t="shared" ref="H32" si="101">F29+G29</f>
        <v>11.68</v>
      </c>
      <c r="I32" s="77">
        <f t="shared" ref="I32" si="102">G29+H29</f>
        <v>0.48</v>
      </c>
      <c r="J32" s="77">
        <f t="shared" ref="J32" si="103">H29+I29</f>
        <v>0</v>
      </c>
      <c r="K32" s="77">
        <f t="shared" ref="K32" si="104">I29+J29</f>
        <v>0</v>
      </c>
      <c r="L32" s="77">
        <f t="shared" ref="L32" si="105">J29+K29</f>
        <v>0</v>
      </c>
      <c r="M32" s="77">
        <f t="shared" ref="M32" si="106">K29+L29</f>
        <v>0</v>
      </c>
      <c r="N32" s="77">
        <f t="shared" ref="N32" si="107">L29+M29</f>
        <v>0</v>
      </c>
      <c r="O32" s="77">
        <f t="shared" ref="O32" si="108">M29+N29</f>
        <v>0.16</v>
      </c>
      <c r="P32" s="77">
        <f t="shared" ref="P32" si="109">N29+O29</f>
        <v>2.16</v>
      </c>
    </row>
    <row r="34" spans="1:16" x14ac:dyDescent="0.3">
      <c r="A34" s="74"/>
      <c r="C34" s="74"/>
    </row>
    <row r="35" spans="1:16" x14ac:dyDescent="0.3">
      <c r="A35" s="140" t="s">
        <v>255</v>
      </c>
      <c r="B35" s="141" t="s">
        <v>256</v>
      </c>
      <c r="C35" s="141"/>
      <c r="D35" s="141"/>
      <c r="E35" s="142" t="s">
        <v>160</v>
      </c>
      <c r="F35" s="142" t="s">
        <v>161</v>
      </c>
      <c r="G35" s="142" t="s">
        <v>162</v>
      </c>
      <c r="H35" s="142" t="s">
        <v>163</v>
      </c>
      <c r="I35" s="142" t="s">
        <v>164</v>
      </c>
      <c r="J35" s="142" t="s">
        <v>165</v>
      </c>
      <c r="K35" s="142" t="s">
        <v>166</v>
      </c>
      <c r="L35" s="142" t="s">
        <v>167</v>
      </c>
      <c r="M35" s="142" t="s">
        <v>168</v>
      </c>
      <c r="N35" s="142" t="s">
        <v>169</v>
      </c>
      <c r="O35" s="142" t="s">
        <v>170</v>
      </c>
      <c r="P35" s="142" t="s">
        <v>171</v>
      </c>
    </row>
    <row r="36" spans="1:16" x14ac:dyDescent="0.3">
      <c r="A36" s="141"/>
      <c r="B36" s="141" t="s">
        <v>257</v>
      </c>
      <c r="C36" s="141" t="s">
        <v>258</v>
      </c>
      <c r="D36" s="141" t="s">
        <v>259</v>
      </c>
      <c r="E36" s="142">
        <v>31</v>
      </c>
      <c r="F36" s="142">
        <v>28</v>
      </c>
      <c r="G36" s="142">
        <v>31</v>
      </c>
      <c r="H36" s="142">
        <v>30</v>
      </c>
      <c r="I36" s="142">
        <v>31</v>
      </c>
      <c r="J36" s="142">
        <v>30</v>
      </c>
      <c r="K36" s="142">
        <v>31</v>
      </c>
      <c r="L36" s="142">
        <v>31</v>
      </c>
      <c r="M36" s="142">
        <v>30</v>
      </c>
      <c r="N36" s="142">
        <v>31</v>
      </c>
      <c r="O36" s="142">
        <v>30</v>
      </c>
      <c r="P36" s="142">
        <v>31</v>
      </c>
    </row>
    <row r="37" spans="1:16" x14ac:dyDescent="0.3">
      <c r="A37" s="2"/>
      <c r="B37" s="2" t="s">
        <v>260</v>
      </c>
      <c r="C37" s="2"/>
      <c r="D37" s="2"/>
      <c r="E37" s="77">
        <f>'Location &amp; Climate'!C19</f>
        <v>109.14831460674</v>
      </c>
      <c r="F37" s="77">
        <f>'Location &amp; Climate'!D19</f>
        <v>109.62840909091</v>
      </c>
      <c r="G37" s="77">
        <f>'Location &amp; Climate'!E19</f>
        <v>62.242045454545</v>
      </c>
      <c r="H37" s="77">
        <f>'Location &amp; Climate'!F19</f>
        <v>32.640909090908998</v>
      </c>
      <c r="I37" s="77">
        <f>'Location &amp; Climate'!G19</f>
        <v>33.934090909090997</v>
      </c>
      <c r="J37" s="77">
        <f>'Location &amp; Climate'!H19</f>
        <v>28.953409090908998</v>
      </c>
      <c r="K37" s="77">
        <f>'Location &amp; Climate'!I19</f>
        <v>29.675000000000001</v>
      </c>
      <c r="L37" s="77">
        <f>'Location &amp; Climate'!J19</f>
        <v>19.850000000000001</v>
      </c>
      <c r="M37" s="77">
        <f>'Location &amp; Climate'!K19</f>
        <v>16.667045454545001</v>
      </c>
      <c r="N37" s="77">
        <f>'Location &amp; Climate'!L19</f>
        <v>35.279545454545001</v>
      </c>
      <c r="O37" s="77">
        <f>'Location &amp; Climate'!M19</f>
        <v>53.722727272726999</v>
      </c>
      <c r="P37" s="77">
        <f>'Location &amp; Climate'!N19</f>
        <v>75.237499999999997</v>
      </c>
    </row>
    <row r="38" spans="1:16" x14ac:dyDescent="0.3">
      <c r="A38" s="2" t="s">
        <v>312</v>
      </c>
      <c r="B38" s="2" t="s">
        <v>261</v>
      </c>
      <c r="C38" s="10">
        <v>1</v>
      </c>
      <c r="D38" s="10">
        <v>10</v>
      </c>
      <c r="E38" s="77">
        <f>E37+P37</f>
        <v>184.38581460673998</v>
      </c>
      <c r="F38" s="77">
        <f>SUM(E37:F37)</f>
        <v>218.77672369765</v>
      </c>
      <c r="G38" s="77">
        <f t="shared" ref="G38" si="110">SUM(F37:G37)</f>
        <v>171.870454545455</v>
      </c>
      <c r="H38" s="77">
        <f t="shared" ref="H38" si="111">SUM(G37:H37)</f>
        <v>94.882954545453998</v>
      </c>
      <c r="I38" s="77">
        <f t="shared" ref="I38" si="112">SUM(H37:I37)</f>
        <v>66.574999999999989</v>
      </c>
      <c r="J38" s="77">
        <f t="shared" ref="J38" si="113">SUM(I37:J37)</f>
        <v>62.887499999999996</v>
      </c>
      <c r="K38" s="77">
        <f t="shared" ref="K38" si="114">SUM(J37:K37)</f>
        <v>58.628409090909003</v>
      </c>
      <c r="L38" s="77">
        <f t="shared" ref="L38" si="115">SUM(K37:L37)</f>
        <v>49.525000000000006</v>
      </c>
      <c r="M38" s="77">
        <f t="shared" ref="M38" si="116">SUM(L37:M37)</f>
        <v>36.517045454544999</v>
      </c>
      <c r="N38" s="77">
        <f t="shared" ref="N38" si="117">SUM(M37:N37)</f>
        <v>51.946590909090006</v>
      </c>
      <c r="O38" s="77">
        <f t="shared" ref="O38" si="118">SUM(N37:O37)</f>
        <v>89.002272727272</v>
      </c>
      <c r="P38" s="77">
        <f t="shared" ref="P38" si="119">SUM(O37:P37)</f>
        <v>128.960227272727</v>
      </c>
    </row>
    <row r="39" spans="1:16" x14ac:dyDescent="0.3">
      <c r="A39" s="2" t="s">
        <v>313</v>
      </c>
      <c r="B39" s="2" t="s">
        <v>262</v>
      </c>
      <c r="C39" s="10">
        <v>11</v>
      </c>
      <c r="D39" s="10">
        <v>20</v>
      </c>
      <c r="E39" s="77">
        <f>E37/2+P37+O37/2</f>
        <v>156.6730209397335</v>
      </c>
      <c r="F39" s="77">
        <f>F37/2+E37+P37/2</f>
        <v>201.58126915219501</v>
      </c>
      <c r="G39" s="10">
        <f>G37/2+F37+E37/2</f>
        <v>195.32358912155252</v>
      </c>
      <c r="H39" s="77">
        <f t="shared" ref="H39" si="120">H37/2+G37+F37/2</f>
        <v>133.37670454545452</v>
      </c>
      <c r="I39" s="77">
        <f t="shared" ref="I39" si="121">I37/2+H37+G37/2</f>
        <v>80.728977272726993</v>
      </c>
      <c r="J39" s="77">
        <f t="shared" ref="J39" si="122">J37/2+I37+H37/2</f>
        <v>64.731249999999989</v>
      </c>
      <c r="K39" s="77">
        <f t="shared" ref="K39" si="123">K37/2+J37+I37/2</f>
        <v>60.757954545454496</v>
      </c>
      <c r="L39" s="77">
        <f t="shared" ref="L39" si="124">L37/2+K37+J37/2</f>
        <v>54.076704545454504</v>
      </c>
      <c r="M39" s="77">
        <f t="shared" ref="M39" si="125">M37/2+L37+K37/2</f>
        <v>43.021022727272502</v>
      </c>
      <c r="N39" s="77">
        <f t="shared" ref="N39" si="126">N37/2+M37+L37/2</f>
        <v>44.231818181817502</v>
      </c>
      <c r="O39" s="77">
        <f t="shared" ref="O39" si="127">O37/2+N37+M37/2</f>
        <v>70.474431818181003</v>
      </c>
      <c r="P39" s="77">
        <f t="shared" ref="P39" si="128">P37/2+O37+N37/2</f>
        <v>108.98124999999949</v>
      </c>
    </row>
    <row r="40" spans="1:16" x14ac:dyDescent="0.3">
      <c r="A40" s="2" t="s">
        <v>314</v>
      </c>
      <c r="B40" s="2" t="s">
        <v>263</v>
      </c>
      <c r="C40" s="10">
        <v>21</v>
      </c>
      <c r="D40" s="10">
        <v>31</v>
      </c>
      <c r="E40" s="77">
        <f>O37+P37</f>
        <v>128.960227272727</v>
      </c>
      <c r="F40" s="77">
        <f>E37+P37</f>
        <v>184.38581460673998</v>
      </c>
      <c r="G40" s="77">
        <f t="shared" ref="G40" si="129">E37+F37</f>
        <v>218.77672369765</v>
      </c>
      <c r="H40" s="77">
        <f t="shared" ref="H40" si="130">F37+G37</f>
        <v>171.870454545455</v>
      </c>
      <c r="I40" s="77">
        <f t="shared" ref="I40" si="131">G37+H37</f>
        <v>94.882954545453998</v>
      </c>
      <c r="J40" s="77">
        <f t="shared" ref="J40" si="132">H37+I37</f>
        <v>66.574999999999989</v>
      </c>
      <c r="K40" s="77">
        <f t="shared" ref="K40" si="133">I37+J37</f>
        <v>62.887499999999996</v>
      </c>
      <c r="L40" s="77">
        <f t="shared" ref="L40" si="134">J37+K37</f>
        <v>58.628409090909003</v>
      </c>
      <c r="M40" s="77">
        <f t="shared" ref="M40" si="135">K37+L37</f>
        <v>49.525000000000006</v>
      </c>
      <c r="N40" s="77">
        <f t="shared" ref="N40" si="136">L37+M37</f>
        <v>36.517045454544999</v>
      </c>
      <c r="O40" s="77">
        <f t="shared" ref="O40" si="137">M37+N37</f>
        <v>51.946590909090006</v>
      </c>
      <c r="P40" s="77">
        <f t="shared" ref="P40" si="138">N37+O37</f>
        <v>89.002272727272</v>
      </c>
    </row>
    <row r="41" spans="1:16" x14ac:dyDescent="0.3">
      <c r="C41" s="9"/>
      <c r="D41" s="9"/>
      <c r="E41" s="9"/>
      <c r="F41" s="9"/>
      <c r="G41" s="9"/>
      <c r="H41" s="9"/>
      <c r="I41" s="9"/>
      <c r="J41" s="9"/>
      <c r="K41" s="9"/>
      <c r="L41" s="9"/>
      <c r="M41" s="9"/>
      <c r="N41" s="9"/>
      <c r="O41" s="9"/>
      <c r="P41" s="9"/>
    </row>
    <row r="42" spans="1:16" x14ac:dyDescent="0.3">
      <c r="A42" s="74"/>
      <c r="C42" s="78"/>
      <c r="D42" s="9"/>
    </row>
    <row r="43" spans="1:16" x14ac:dyDescent="0.3">
      <c r="A43" s="140" t="s">
        <v>266</v>
      </c>
      <c r="B43" s="141" t="s">
        <v>256</v>
      </c>
      <c r="C43" s="142"/>
      <c r="D43" s="142"/>
      <c r="E43" s="142" t="s">
        <v>160</v>
      </c>
      <c r="F43" s="142" t="s">
        <v>161</v>
      </c>
      <c r="G43" s="142" t="s">
        <v>162</v>
      </c>
      <c r="H43" s="142" t="s">
        <v>163</v>
      </c>
      <c r="I43" s="142" t="s">
        <v>164</v>
      </c>
      <c r="J43" s="142" t="s">
        <v>165</v>
      </c>
      <c r="K43" s="142" t="s">
        <v>166</v>
      </c>
      <c r="L43" s="142" t="s">
        <v>167</v>
      </c>
      <c r="M43" s="142" t="s">
        <v>168</v>
      </c>
      <c r="N43" s="142" t="s">
        <v>169</v>
      </c>
      <c r="O43" s="142" t="s">
        <v>170</v>
      </c>
      <c r="P43" s="142" t="s">
        <v>171</v>
      </c>
    </row>
    <row r="44" spans="1:16" x14ac:dyDescent="0.3">
      <c r="A44" s="141"/>
      <c r="B44" s="141" t="s">
        <v>257</v>
      </c>
      <c r="C44" s="141" t="s">
        <v>258</v>
      </c>
      <c r="D44" s="141" t="s">
        <v>259</v>
      </c>
      <c r="E44" s="142">
        <v>31</v>
      </c>
      <c r="F44" s="142">
        <v>28</v>
      </c>
      <c r="G44" s="142">
        <v>31</v>
      </c>
      <c r="H44" s="142">
        <v>30</v>
      </c>
      <c r="I44" s="142">
        <v>31</v>
      </c>
      <c r="J44" s="142">
        <v>30</v>
      </c>
      <c r="K44" s="142">
        <v>31</v>
      </c>
      <c r="L44" s="142">
        <v>31</v>
      </c>
      <c r="M44" s="142">
        <v>30</v>
      </c>
      <c r="N44" s="142">
        <v>31</v>
      </c>
      <c r="O44" s="142">
        <v>30</v>
      </c>
      <c r="P44" s="142">
        <v>31</v>
      </c>
    </row>
    <row r="45" spans="1:16" x14ac:dyDescent="0.3">
      <c r="A45" s="2"/>
      <c r="B45" s="2" t="s">
        <v>267</v>
      </c>
      <c r="C45" s="10"/>
      <c r="D45" s="10"/>
      <c r="E45" s="77">
        <f>'Location &amp; Climate'!C21</f>
        <v>197.41</v>
      </c>
      <c r="F45" s="77">
        <f>'Location &amp; Climate'!D21</f>
        <v>240.6</v>
      </c>
      <c r="G45" s="77">
        <f>'Location &amp; Climate'!E21</f>
        <v>160.91999999999999</v>
      </c>
      <c r="H45" s="77">
        <f>'Location &amp; Climate'!F21</f>
        <v>88.12</v>
      </c>
      <c r="I45" s="77">
        <f>'Location &amp; Climate'!G21</f>
        <v>79.84</v>
      </c>
      <c r="J45" s="77">
        <f>'Location &amp; Climate'!H21</f>
        <v>65.3</v>
      </c>
      <c r="K45" s="77">
        <f>'Location &amp; Climate'!I21</f>
        <v>76.72</v>
      </c>
      <c r="L45" s="77">
        <f>'Location &amp; Climate'!J21</f>
        <v>49.3</v>
      </c>
      <c r="M45" s="77">
        <f>'Location &amp; Climate'!K21</f>
        <v>43.64</v>
      </c>
      <c r="N45" s="77">
        <f>'Location &amp; Climate'!L21</f>
        <v>77.2</v>
      </c>
      <c r="O45" s="77">
        <f>'Location &amp; Climate'!M21</f>
        <v>117.3</v>
      </c>
      <c r="P45" s="77">
        <f>'Location &amp; Climate'!N21</f>
        <v>151.13999999999999</v>
      </c>
    </row>
    <row r="46" spans="1:16" x14ac:dyDescent="0.3">
      <c r="A46" s="2" t="s">
        <v>315</v>
      </c>
      <c r="B46" s="2" t="s">
        <v>261</v>
      </c>
      <c r="C46" s="10">
        <v>1</v>
      </c>
      <c r="D46" s="10">
        <v>10</v>
      </c>
      <c r="E46" s="77">
        <f>E45+P45</f>
        <v>348.54999999999995</v>
      </c>
      <c r="F46" s="77">
        <f>SUM(E45:F45)</f>
        <v>438.01</v>
      </c>
      <c r="G46" s="77">
        <f t="shared" ref="G46" si="139">SUM(F45:G45)</f>
        <v>401.52</v>
      </c>
      <c r="H46" s="77">
        <f t="shared" ref="H46" si="140">SUM(G45:H45)</f>
        <v>249.04</v>
      </c>
      <c r="I46" s="77">
        <f t="shared" ref="I46" si="141">SUM(H45:I45)</f>
        <v>167.96</v>
      </c>
      <c r="J46" s="77">
        <f t="shared" ref="J46" si="142">SUM(I45:J45)</f>
        <v>145.13999999999999</v>
      </c>
      <c r="K46" s="77">
        <f t="shared" ref="K46" si="143">SUM(J45:K45)</f>
        <v>142.01999999999998</v>
      </c>
      <c r="L46" s="77">
        <f t="shared" ref="L46" si="144">SUM(K45:L45)</f>
        <v>126.02</v>
      </c>
      <c r="M46" s="77">
        <f t="shared" ref="M46" si="145">SUM(L45:M45)</f>
        <v>92.94</v>
      </c>
      <c r="N46" s="77">
        <f t="shared" ref="N46" si="146">SUM(M45:N45)</f>
        <v>120.84</v>
      </c>
      <c r="O46" s="77">
        <f t="shared" ref="O46" si="147">SUM(N45:O45)</f>
        <v>194.5</v>
      </c>
      <c r="P46" s="77">
        <f t="shared" ref="P46" si="148">SUM(O45:P45)</f>
        <v>268.44</v>
      </c>
    </row>
    <row r="47" spans="1:16" x14ac:dyDescent="0.3">
      <c r="A47" s="2" t="s">
        <v>316</v>
      </c>
      <c r="B47" s="2" t="s">
        <v>262</v>
      </c>
      <c r="C47" s="10">
        <v>11</v>
      </c>
      <c r="D47" s="10">
        <v>20</v>
      </c>
      <c r="E47" s="77">
        <f>E45/2+P45+O45/2</f>
        <v>308.49499999999995</v>
      </c>
      <c r="F47" s="77">
        <f>F45/2+E45+P45/2</f>
        <v>393.28</v>
      </c>
      <c r="G47" s="10">
        <f>G45/2+F45+E45/2</f>
        <v>419.76499999999999</v>
      </c>
      <c r="H47" s="77">
        <f t="shared" ref="H47" si="149">H45/2+G45+F45/2</f>
        <v>325.27999999999997</v>
      </c>
      <c r="I47" s="77">
        <f t="shared" ref="I47" si="150">I45/2+H45+G45/2</f>
        <v>208.5</v>
      </c>
      <c r="J47" s="77">
        <f t="shared" ref="J47" si="151">J45/2+I45+H45/2</f>
        <v>156.55000000000001</v>
      </c>
      <c r="K47" s="77">
        <f t="shared" ref="K47" si="152">K45/2+J45+I45/2</f>
        <v>143.57999999999998</v>
      </c>
      <c r="L47" s="77">
        <f t="shared" ref="L47" si="153">L45/2+K45+J45/2</f>
        <v>134.02000000000001</v>
      </c>
      <c r="M47" s="77">
        <f t="shared" ref="M47" si="154">M45/2+L45+K45/2</f>
        <v>109.48</v>
      </c>
      <c r="N47" s="77">
        <f t="shared" ref="N47" si="155">N45/2+M45+L45/2</f>
        <v>106.89000000000001</v>
      </c>
      <c r="O47" s="77">
        <f t="shared" ref="O47" si="156">O45/2+N45+M45/2</f>
        <v>157.66999999999999</v>
      </c>
      <c r="P47" s="77">
        <f t="shared" ref="P47" si="157">P45/2+O45+N45/2</f>
        <v>231.47</v>
      </c>
    </row>
    <row r="48" spans="1:16" x14ac:dyDescent="0.3">
      <c r="A48" s="2" t="s">
        <v>317</v>
      </c>
      <c r="B48" s="2" t="s">
        <v>263</v>
      </c>
      <c r="C48" s="10">
        <v>21</v>
      </c>
      <c r="D48" s="10">
        <v>31</v>
      </c>
      <c r="E48" s="77">
        <f>O45+P45</f>
        <v>268.44</v>
      </c>
      <c r="F48" s="77">
        <f>E45+P45</f>
        <v>348.54999999999995</v>
      </c>
      <c r="G48" s="77">
        <f t="shared" ref="G48" si="158">E45+F45</f>
        <v>438.01</v>
      </c>
      <c r="H48" s="77">
        <f t="shared" ref="H48" si="159">F45+G45</f>
        <v>401.52</v>
      </c>
      <c r="I48" s="77">
        <f t="shared" ref="I48" si="160">G45+H45</f>
        <v>249.04</v>
      </c>
      <c r="J48" s="77">
        <f t="shared" ref="J48" si="161">H45+I45</f>
        <v>167.96</v>
      </c>
      <c r="K48" s="77">
        <f t="shared" ref="K48" si="162">I45+J45</f>
        <v>145.13999999999999</v>
      </c>
      <c r="L48" s="77">
        <f t="shared" ref="L48" si="163">J45+K45</f>
        <v>142.01999999999998</v>
      </c>
      <c r="M48" s="77">
        <f t="shared" ref="M48" si="164">K45+L45</f>
        <v>126.02</v>
      </c>
      <c r="N48" s="77">
        <f t="shared" ref="N48" si="165">L45+M45</f>
        <v>92.94</v>
      </c>
      <c r="O48" s="77">
        <f t="shared" ref="O48" si="166">M45+N45</f>
        <v>120.84</v>
      </c>
      <c r="P48" s="77">
        <f t="shared" ref="P48" si="167">N45+O45</f>
        <v>194.5</v>
      </c>
    </row>
  </sheetData>
  <sheetProtection algorithmName="SHA-512" hashValue="Y2xrRTkLkutxpGlORQhBdZeogJL/1gkHPWZ5FFsI4Mh/iLgiYbZA7ZEgZy2JjBFzx3YDbVdhTsHs+Lw7rnk5xA==" saltValue="5NIrFJObtYOPyx/2UP4mUg==" spinCount="100000" sheet="1" objects="1" scenarios="1" selectLockedCells="1" selectUnlockedCells="1"/>
  <conditionalFormatting sqref="E38:P40">
    <cfRule type="cellIs" dxfId="328" priority="17" operator="between">
      <formula>250.001</formula>
      <formula>3000</formula>
    </cfRule>
    <cfRule type="cellIs" dxfId="327" priority="27" operator="between">
      <formula>120.001</formula>
      <formula>250</formula>
    </cfRule>
    <cfRule type="cellIs" dxfId="326" priority="28" operator="between">
      <formula>75.001</formula>
      <formula>120</formula>
    </cfRule>
    <cfRule type="cellIs" dxfId="325" priority="29" operator="between">
      <formula>25.001</formula>
      <formula>75</formula>
    </cfRule>
    <cfRule type="cellIs" dxfId="324" priority="30" operator="lessThanOrEqual">
      <formula>25</formula>
    </cfRule>
  </conditionalFormatting>
  <conditionalFormatting sqref="E30:P32">
    <cfRule type="cellIs" dxfId="323" priority="18" operator="between">
      <formula>250.001</formula>
      <formula>3000</formula>
    </cfRule>
    <cfRule type="cellIs" dxfId="322" priority="23" operator="between">
      <formula>120.001</formula>
      <formula>250</formula>
    </cfRule>
    <cfRule type="cellIs" dxfId="321" priority="24" operator="between">
      <formula>75.001</formula>
      <formula>120</formula>
    </cfRule>
    <cfRule type="cellIs" dxfId="320" priority="25" operator="between">
      <formula>25.001</formula>
      <formula>75</formula>
    </cfRule>
    <cfRule type="cellIs" dxfId="319" priority="26" operator="lessThanOrEqual">
      <formula>25</formula>
    </cfRule>
  </conditionalFormatting>
  <conditionalFormatting sqref="E46:P48">
    <cfRule type="cellIs" dxfId="318" priority="16" operator="between">
      <formula>250.001</formula>
      <formula>3000</formula>
    </cfRule>
    <cfRule type="cellIs" dxfId="317" priority="19" operator="between">
      <formula>120.001</formula>
      <formula>250</formula>
    </cfRule>
    <cfRule type="cellIs" dxfId="316" priority="20" operator="between">
      <formula>75.001</formula>
      <formula>120</formula>
    </cfRule>
    <cfRule type="cellIs" dxfId="315" priority="21" operator="between">
      <formula>25.001</formula>
      <formula>75</formula>
    </cfRule>
    <cfRule type="cellIs" dxfId="314" priority="22" operator="lessThan">
      <formula>25</formula>
    </cfRule>
  </conditionalFormatting>
  <conditionalFormatting sqref="E5:P7">
    <cfRule type="cellIs" dxfId="313" priority="11" operator="between">
      <formula>250.001</formula>
      <formula>3000</formula>
    </cfRule>
    <cfRule type="cellIs" dxfId="312" priority="12" operator="between">
      <formula>120.001</formula>
      <formula>250</formula>
    </cfRule>
    <cfRule type="cellIs" dxfId="311" priority="13" operator="between">
      <formula>75.001</formula>
      <formula>120</formula>
    </cfRule>
    <cfRule type="cellIs" dxfId="310" priority="14" operator="between">
      <formula>25.001</formula>
      <formula>75</formula>
    </cfRule>
    <cfRule type="cellIs" dxfId="309" priority="15" operator="lessThanOrEqual">
      <formula>25</formula>
    </cfRule>
  </conditionalFormatting>
  <conditionalFormatting sqref="E13:P15">
    <cfRule type="cellIs" dxfId="308" priority="6" operator="between">
      <formula>250.001</formula>
      <formula>3000</formula>
    </cfRule>
    <cfRule type="cellIs" dxfId="307" priority="7" operator="between">
      <formula>120.001</formula>
      <formula>250</formula>
    </cfRule>
    <cfRule type="cellIs" dxfId="306" priority="8" operator="between">
      <formula>75.001</formula>
      <formula>120</formula>
    </cfRule>
    <cfRule type="cellIs" dxfId="305" priority="9" operator="between">
      <formula>25.001</formula>
      <formula>75</formula>
    </cfRule>
    <cfRule type="cellIs" dxfId="304" priority="10" operator="lessThanOrEqual">
      <formula>25</formula>
    </cfRule>
  </conditionalFormatting>
  <conditionalFormatting sqref="E21:P23">
    <cfRule type="cellIs" dxfId="303" priority="1" operator="between">
      <formula>250.001</formula>
      <formula>3000</formula>
    </cfRule>
    <cfRule type="cellIs" dxfId="302" priority="2" operator="between">
      <formula>120.001</formula>
      <formula>250</formula>
    </cfRule>
    <cfRule type="cellIs" dxfId="301" priority="3" operator="between">
      <formula>75.001</formula>
      <formula>120</formula>
    </cfRule>
    <cfRule type="cellIs" dxfId="300" priority="4" operator="between">
      <formula>25.001</formula>
      <formula>75</formula>
    </cfRule>
    <cfRule type="cellIs" dxfId="299" priority="5" operator="lessThanOrEqual">
      <formula>25</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5E34-CCBA-4DC1-A1FB-FEAB3A2AE7C1}">
  <sheetPr codeName="Sheet7">
    <tabColor rgb="FF00B0F0"/>
  </sheetPr>
  <dimension ref="A1:Z22"/>
  <sheetViews>
    <sheetView topLeftCell="K1" workbookViewId="0">
      <selection activeCell="Y3" sqref="Y3"/>
    </sheetView>
  </sheetViews>
  <sheetFormatPr defaultColWidth="9.109375" defaultRowHeight="14.4" x14ac:dyDescent="0.3"/>
  <cols>
    <col min="1" max="1" width="8.88671875" style="236" customWidth="1"/>
    <col min="2" max="2" width="23.88671875" style="234" bestFit="1" customWidth="1"/>
    <col min="3" max="3" width="48.6640625" style="234" bestFit="1" customWidth="1"/>
    <col min="4" max="4" width="11.5546875" style="234" bestFit="1" customWidth="1"/>
    <col min="5" max="5" width="28.88671875" style="234" bestFit="1" customWidth="1"/>
    <col min="6" max="6" width="14.44140625" style="236" bestFit="1" customWidth="1"/>
    <col min="7" max="7" width="14.6640625" style="236" bestFit="1" customWidth="1"/>
    <col min="8" max="8" width="14.44140625" style="236" bestFit="1" customWidth="1"/>
    <col min="9" max="12" width="14.6640625" style="236" bestFit="1" customWidth="1"/>
    <col min="13" max="13" width="13.6640625" style="236" customWidth="1"/>
    <col min="14" max="18" width="14.6640625" style="236" bestFit="1" customWidth="1"/>
    <col min="19" max="25" width="11.33203125" style="236" customWidth="1"/>
    <col min="26" max="26" width="9" style="236" customWidth="1"/>
    <col min="27" max="16384" width="9.109375" style="234"/>
  </cols>
  <sheetData>
    <row r="1" spans="1:26" s="219" customFormat="1" ht="86.4" x14ac:dyDescent="0.3">
      <c r="A1" s="231" t="s">
        <v>149</v>
      </c>
      <c r="B1" s="232" t="s">
        <v>73</v>
      </c>
      <c r="C1" s="232" t="s">
        <v>74</v>
      </c>
      <c r="D1" s="232" t="s">
        <v>72</v>
      </c>
      <c r="E1" s="232" t="s">
        <v>89</v>
      </c>
      <c r="F1" s="233" t="str">
        <f>Scenarios!A3&amp;Scenarios!$C3</f>
        <v>Scenario 01: 1. Pre-amendment</v>
      </c>
      <c r="G1" s="233" t="str">
        <f>Scenarios!A4&amp;Scenarios!$C4</f>
        <v>Scenario 02: 2. Rock mulch treatment</v>
      </c>
      <c r="H1" s="233" t="str">
        <f>Scenarios!A5&amp;Scenarios!$C5</f>
        <v>Scenario 03: 3. Post-amendment</v>
      </c>
      <c r="I1" s="233" t="str">
        <f>Scenarios!A6&amp;Scenarios!$C6</f>
        <v>Scenario 04: 4. Post-amendment (Reduced treatment depth)</v>
      </c>
      <c r="J1" s="233" t="str">
        <f>Scenarios!A7&amp;Scenarios!$C7</f>
        <v>Scenario 05: 5. Post-amendment (Reduced treatment ESP)</v>
      </c>
      <c r="K1" s="233" t="str">
        <f>Scenarios!A8&amp;Scenarios!$C8</f>
        <v>Scenario 06: 6. Post-amendment (Reduced treatment depth and ESP)</v>
      </c>
      <c r="L1" s="233" t="str">
        <f>Scenarios!A9&amp;Scenarios!$C9</f>
        <v>Scenario 07: -</v>
      </c>
      <c r="M1" s="233" t="str">
        <f>Scenarios!A10&amp;Scenarios!$C10</f>
        <v>Scenario 08: -</v>
      </c>
      <c r="N1" s="233" t="str">
        <f>Scenarios!A11&amp;Scenarios!$C11</f>
        <v>Scenario 09: -</v>
      </c>
      <c r="O1" s="233" t="str">
        <f>Scenarios!A12&amp;Scenarios!$C12</f>
        <v>Scenario 10: -</v>
      </c>
      <c r="P1" s="233" t="str">
        <f>Scenarios!A13&amp;Scenarios!$C13</f>
        <v>Scenario 11: -</v>
      </c>
      <c r="Q1" s="233" t="str">
        <f>Scenarios!A14&amp;Scenarios!$C14</f>
        <v>Scenario 12: -</v>
      </c>
      <c r="R1" s="233" t="str">
        <f>Scenarios!A15&amp;Scenarios!$C15</f>
        <v>Scenario 13: -</v>
      </c>
      <c r="S1" s="233" t="str">
        <f>Scenarios!A16&amp;Scenarios!$C16</f>
        <v>Scenario 14: -</v>
      </c>
      <c r="T1" s="233" t="str">
        <f>Scenarios!A17&amp;Scenarios!$C17</f>
        <v>Scenario 15: -</v>
      </c>
      <c r="U1" s="233" t="str">
        <f>Scenarios!A18&amp;Scenarios!$C18</f>
        <v>Scenario 16: -</v>
      </c>
      <c r="V1" s="233" t="str">
        <f>Scenarios!A19&amp;Scenarios!$C19</f>
        <v>Scenario 17: -</v>
      </c>
      <c r="W1" s="233" t="str">
        <f>Scenarios!A20&amp;Scenarios!$C20</f>
        <v>Scenario 18: -</v>
      </c>
      <c r="X1" s="233" t="str">
        <f>Scenarios!A21&amp;Scenarios!$C21</f>
        <v>Scenario 19: -</v>
      </c>
      <c r="Y1" s="233" t="str">
        <f>Scenarios!A22&amp;Scenarios!$C22</f>
        <v>Scenario 20: -</v>
      </c>
      <c r="Z1" s="218" t="s">
        <v>213</v>
      </c>
    </row>
    <row r="2" spans="1:26" s="219" customFormat="1" x14ac:dyDescent="0.3">
      <c r="A2" s="220"/>
      <c r="B2" s="221" t="s">
        <v>299</v>
      </c>
      <c r="C2" s="222"/>
      <c r="D2" s="222"/>
      <c r="E2" s="222"/>
      <c r="F2" s="223"/>
      <c r="G2" s="223"/>
      <c r="H2" s="223"/>
      <c r="I2" s="223"/>
      <c r="J2" s="223"/>
      <c r="K2" s="223"/>
      <c r="L2" s="223"/>
      <c r="M2" s="223"/>
      <c r="N2" s="223"/>
      <c r="O2" s="223"/>
      <c r="P2" s="223"/>
      <c r="Q2" s="223"/>
      <c r="R2" s="223"/>
      <c r="S2" s="223"/>
      <c r="T2" s="223"/>
      <c r="U2" s="223"/>
      <c r="V2" s="223"/>
      <c r="W2" s="223"/>
      <c r="X2" s="223"/>
      <c r="Y2" s="223"/>
      <c r="Z2" s="218"/>
    </row>
    <row r="3" spans="1:26" s="219" customFormat="1" x14ac:dyDescent="0.3">
      <c r="A3" s="224"/>
      <c r="B3" s="217"/>
      <c r="C3" s="217" t="s">
        <v>67</v>
      </c>
      <c r="D3" s="217" t="s">
        <v>139</v>
      </c>
      <c r="E3" s="216" t="s">
        <v>274</v>
      </c>
      <c r="F3" s="224" t="s">
        <v>68</v>
      </c>
      <c r="G3" s="224" t="s">
        <v>68</v>
      </c>
      <c r="H3" s="224" t="s">
        <v>68</v>
      </c>
      <c r="I3" s="224" t="s">
        <v>68</v>
      </c>
      <c r="J3" s="224" t="s">
        <v>68</v>
      </c>
      <c r="K3" s="224" t="s">
        <v>68</v>
      </c>
      <c r="L3" s="224" t="s">
        <v>191</v>
      </c>
      <c r="M3" s="224" t="s">
        <v>191</v>
      </c>
      <c r="N3" s="224" t="s">
        <v>191</v>
      </c>
      <c r="O3" s="224" t="s">
        <v>191</v>
      </c>
      <c r="P3" s="224" t="s">
        <v>191</v>
      </c>
      <c r="Q3" s="224" t="s">
        <v>191</v>
      </c>
      <c r="R3" s="224" t="s">
        <v>191</v>
      </c>
      <c r="S3" s="224" t="s">
        <v>191</v>
      </c>
      <c r="T3" s="224" t="s">
        <v>191</v>
      </c>
      <c r="U3" s="224" t="s">
        <v>191</v>
      </c>
      <c r="V3" s="224" t="s">
        <v>191</v>
      </c>
      <c r="W3" s="224" t="s">
        <v>191</v>
      </c>
      <c r="X3" s="224" t="s">
        <v>191</v>
      </c>
      <c r="Y3" s="224" t="s">
        <v>191</v>
      </c>
      <c r="Z3" s="225"/>
    </row>
    <row r="4" spans="1:26" s="219" customFormat="1" x14ac:dyDescent="0.3">
      <c r="A4" s="226">
        <v>1</v>
      </c>
      <c r="B4" s="227" t="s">
        <v>0</v>
      </c>
      <c r="C4" s="227" t="s">
        <v>75</v>
      </c>
      <c r="D4" s="227" t="s">
        <v>72</v>
      </c>
      <c r="E4" s="227" t="s">
        <v>218</v>
      </c>
      <c r="F4" s="228">
        <f t="array" ref="F4">SUM(IF(F3='Location &amp; Climate'!$C$14:$E$14,'Location &amp; Climate'!$C$15:$E$15," "))</f>
        <v>606.97899642492098</v>
      </c>
      <c r="G4" s="228">
        <f t="array" ref="G4">SUM(IF(G3='Location &amp; Climate'!$C$14:$E$14,'Location &amp; Climate'!$C$15:$E$15," "))</f>
        <v>606.97899642492098</v>
      </c>
      <c r="H4" s="228">
        <f t="array" ref="H4">SUM(IF(H3='Location &amp; Climate'!$C$14:$E$14,'Location &amp; Climate'!$C$15:$E$15," "))</f>
        <v>606.97899642492098</v>
      </c>
      <c r="I4" s="228">
        <f t="array" ref="I4">SUM(IF(I3='Location &amp; Climate'!$C$14:$E$14,'Location &amp; Climate'!$C$15:$E$15," "))</f>
        <v>606.97899642492098</v>
      </c>
      <c r="J4" s="228">
        <f t="array" ref="J4">SUM(IF(J3='Location &amp; Climate'!$C$14:$E$14,'Location &amp; Climate'!$C$15:$E$15," "))</f>
        <v>606.97899642492098</v>
      </c>
      <c r="K4" s="228">
        <f t="array" ref="K4">SUM(IF(K3='Location &amp; Climate'!$C$14:$E$14,'Location &amp; Climate'!$C$15:$E$15," "))</f>
        <v>606.97899642492098</v>
      </c>
      <c r="L4" s="228" t="s">
        <v>191</v>
      </c>
      <c r="M4" s="228" t="s">
        <v>191</v>
      </c>
      <c r="N4" s="228" t="s">
        <v>191</v>
      </c>
      <c r="O4" s="228" t="s">
        <v>191</v>
      </c>
      <c r="P4" s="228" t="s">
        <v>191</v>
      </c>
      <c r="Q4" s="228" t="s">
        <v>191</v>
      </c>
      <c r="R4" s="228" t="s">
        <v>191</v>
      </c>
      <c r="S4" s="228" t="s">
        <v>191</v>
      </c>
      <c r="T4" s="228" t="s">
        <v>191</v>
      </c>
      <c r="U4" s="228" t="s">
        <v>191</v>
      </c>
      <c r="V4" s="228" t="s">
        <v>191</v>
      </c>
      <c r="W4" s="228" t="s">
        <v>191</v>
      </c>
      <c r="X4" s="228" t="s">
        <v>191</v>
      </c>
      <c r="Y4" s="228" t="s">
        <v>191</v>
      </c>
      <c r="Z4" s="225"/>
    </row>
    <row r="5" spans="1:26" s="219" customFormat="1" x14ac:dyDescent="0.3">
      <c r="A5" s="226">
        <v>4</v>
      </c>
      <c r="B5" s="227" t="s">
        <v>3</v>
      </c>
      <c r="C5" s="227" t="s">
        <v>77</v>
      </c>
      <c r="D5" s="227" t="s">
        <v>139</v>
      </c>
      <c r="E5" s="227" t="s">
        <v>218</v>
      </c>
      <c r="F5" s="226" t="str">
        <f>IF(F3&gt;0,'Location &amp; Climate'!$C$36,0)</f>
        <v>High</v>
      </c>
      <c r="G5" s="226" t="str">
        <f>IF(G3&gt;0,'Location &amp; Climate'!$C$36,0)</f>
        <v>High</v>
      </c>
      <c r="H5" s="226" t="str">
        <f>IF(H3&gt;0,'Location &amp; Climate'!$C$36,0)</f>
        <v>High</v>
      </c>
      <c r="I5" s="226" t="str">
        <f>IF(I3&gt;0,'Location &amp; Climate'!$C$36,0)</f>
        <v>High</v>
      </c>
      <c r="J5" s="226" t="str">
        <f>IF(J3&gt;0,'Location &amp; Climate'!$C$36,0)</f>
        <v>High</v>
      </c>
      <c r="K5" s="226" t="str">
        <f>IF(K3&gt;0,'Location &amp; Climate'!$C$36,0)</f>
        <v>High</v>
      </c>
      <c r="L5" s="226" t="s">
        <v>191</v>
      </c>
      <c r="M5" s="226" t="s">
        <v>191</v>
      </c>
      <c r="N5" s="226" t="s">
        <v>191</v>
      </c>
      <c r="O5" s="226" t="s">
        <v>191</v>
      </c>
      <c r="P5" s="226" t="s">
        <v>191</v>
      </c>
      <c r="Q5" s="226" t="s">
        <v>191</v>
      </c>
      <c r="R5" s="226" t="s">
        <v>191</v>
      </c>
      <c r="S5" s="226" t="s">
        <v>191</v>
      </c>
      <c r="T5" s="226" t="s">
        <v>191</v>
      </c>
      <c r="U5" s="226" t="s">
        <v>191</v>
      </c>
      <c r="V5" s="226" t="s">
        <v>191</v>
      </c>
      <c r="W5" s="226" t="s">
        <v>191</v>
      </c>
      <c r="X5" s="226" t="s">
        <v>191</v>
      </c>
      <c r="Y5" s="226" t="s">
        <v>191</v>
      </c>
      <c r="Z5" s="225"/>
    </row>
    <row r="6" spans="1:26" s="219" customFormat="1" x14ac:dyDescent="0.3">
      <c r="A6" s="224"/>
      <c r="B6" s="217"/>
      <c r="C6" s="217" t="s">
        <v>65</v>
      </c>
      <c r="D6" s="217" t="s">
        <v>139</v>
      </c>
      <c r="E6" s="216" t="s">
        <v>274</v>
      </c>
      <c r="F6" s="229" t="s">
        <v>170</v>
      </c>
      <c r="G6" s="229" t="s">
        <v>170</v>
      </c>
      <c r="H6" s="229" t="s">
        <v>170</v>
      </c>
      <c r="I6" s="229" t="s">
        <v>170</v>
      </c>
      <c r="J6" s="229" t="s">
        <v>170</v>
      </c>
      <c r="K6" s="229" t="s">
        <v>170</v>
      </c>
      <c r="L6" s="229" t="s">
        <v>191</v>
      </c>
      <c r="M6" s="229" t="s">
        <v>191</v>
      </c>
      <c r="N6" s="229" t="s">
        <v>191</v>
      </c>
      <c r="O6" s="229" t="s">
        <v>191</v>
      </c>
      <c r="P6" s="229" t="s">
        <v>191</v>
      </c>
      <c r="Q6" s="229" t="s">
        <v>191</v>
      </c>
      <c r="R6" s="229" t="s">
        <v>191</v>
      </c>
      <c r="S6" s="229" t="s">
        <v>191</v>
      </c>
      <c r="T6" s="229" t="s">
        <v>191</v>
      </c>
      <c r="U6" s="229" t="s">
        <v>191</v>
      </c>
      <c r="V6" s="229" t="s">
        <v>191</v>
      </c>
      <c r="W6" s="229" t="s">
        <v>191</v>
      </c>
      <c r="X6" s="229" t="s">
        <v>191</v>
      </c>
      <c r="Y6" s="229" t="s">
        <v>191</v>
      </c>
      <c r="Z6" s="225"/>
    </row>
    <row r="7" spans="1:26" s="219" customFormat="1" x14ac:dyDescent="0.3">
      <c r="A7" s="224"/>
      <c r="B7" s="217"/>
      <c r="C7" s="217" t="s">
        <v>66</v>
      </c>
      <c r="D7" s="217" t="s">
        <v>139</v>
      </c>
      <c r="E7" s="216" t="s">
        <v>274</v>
      </c>
      <c r="F7" s="229">
        <v>12</v>
      </c>
      <c r="G7" s="229">
        <v>22</v>
      </c>
      <c r="H7" s="229">
        <v>1</v>
      </c>
      <c r="I7" s="229">
        <v>1</v>
      </c>
      <c r="J7" s="229">
        <v>1</v>
      </c>
      <c r="K7" s="229">
        <v>1</v>
      </c>
      <c r="L7" s="229" t="s">
        <v>191</v>
      </c>
      <c r="M7" s="229" t="s">
        <v>191</v>
      </c>
      <c r="N7" s="229" t="s">
        <v>191</v>
      </c>
      <c r="O7" s="229" t="s">
        <v>191</v>
      </c>
      <c r="P7" s="229" t="s">
        <v>191</v>
      </c>
      <c r="Q7" s="229" t="s">
        <v>191</v>
      </c>
      <c r="R7" s="229" t="s">
        <v>191</v>
      </c>
      <c r="S7" s="229" t="s">
        <v>191</v>
      </c>
      <c r="T7" s="229" t="s">
        <v>191</v>
      </c>
      <c r="U7" s="229" t="s">
        <v>191</v>
      </c>
      <c r="V7" s="229" t="s">
        <v>191</v>
      </c>
      <c r="W7" s="229" t="s">
        <v>191</v>
      </c>
      <c r="X7" s="229" t="s">
        <v>191</v>
      </c>
      <c r="Y7" s="229" t="s">
        <v>191</v>
      </c>
      <c r="Z7" s="225"/>
    </row>
    <row r="8" spans="1:26" s="219" customFormat="1" x14ac:dyDescent="0.3">
      <c r="A8" s="226"/>
      <c r="B8" s="227"/>
      <c r="C8" s="227" t="s">
        <v>348</v>
      </c>
      <c r="D8" s="227" t="s">
        <v>139</v>
      </c>
      <c r="E8" s="230" t="s">
        <v>123</v>
      </c>
      <c r="F8" s="226" t="str">
        <f>IF(F7&lt;&gt;"",IF(F7&lt;=10,F3&amp;"10",IF(F7&lt;=20,F3&amp;20,F3&amp;"30")),"")</f>
        <v>Average Year20</v>
      </c>
      <c r="G8" s="226" t="str">
        <f t="shared" ref="G8:K8" si="0">IF(G7&lt;&gt;"",IF(G7&lt;=10,G3&amp;"10",IF(G7&lt;=20,G3&amp;20,G3&amp;"30")),"")</f>
        <v>Average Year30</v>
      </c>
      <c r="H8" s="226" t="str">
        <f t="shared" si="0"/>
        <v>Average Year10</v>
      </c>
      <c r="I8" s="226" t="str">
        <f t="shared" si="0"/>
        <v>Average Year10</v>
      </c>
      <c r="J8" s="226" t="str">
        <f t="shared" si="0"/>
        <v>Average Year10</v>
      </c>
      <c r="K8" s="226" t="str">
        <f t="shared" si="0"/>
        <v>Average Year10</v>
      </c>
      <c r="L8" s="226" t="s">
        <v>191</v>
      </c>
      <c r="M8" s="226" t="s">
        <v>191</v>
      </c>
      <c r="N8" s="226" t="s">
        <v>191</v>
      </c>
      <c r="O8" s="226" t="s">
        <v>191</v>
      </c>
      <c r="P8" s="226" t="s">
        <v>191</v>
      </c>
      <c r="Q8" s="226" t="s">
        <v>191</v>
      </c>
      <c r="R8" s="226" t="s">
        <v>191</v>
      </c>
      <c r="S8" s="226" t="s">
        <v>191</v>
      </c>
      <c r="T8" s="226" t="s">
        <v>191</v>
      </c>
      <c r="U8" s="226" t="s">
        <v>191</v>
      </c>
      <c r="V8" s="226" t="s">
        <v>191</v>
      </c>
      <c r="W8" s="226" t="s">
        <v>191</v>
      </c>
      <c r="X8" s="226" t="s">
        <v>191</v>
      </c>
      <c r="Y8" s="226" t="s">
        <v>191</v>
      </c>
      <c r="Z8" s="225"/>
    </row>
    <row r="9" spans="1:26" s="219" customFormat="1" x14ac:dyDescent="0.3">
      <c r="A9" s="226" t="s">
        <v>219</v>
      </c>
      <c r="B9" s="227" t="s">
        <v>1</v>
      </c>
      <c r="C9" s="227" t="s">
        <v>76</v>
      </c>
      <c r="D9" s="227" t="s">
        <v>72</v>
      </c>
      <c r="E9" s="227" t="s">
        <v>218</v>
      </c>
      <c r="F9" s="228">
        <f>_xlfn.IFNA(INDEX('Cum RF Calcs'!$A$2:$P$23,MATCH('Climate Assumptions'!F8,'Cum RF Calcs'!$A$2:$A$23,0),MATCH('Climate Assumptions'!F6,'Cum RF Calcs'!$A$2:$P$2,0)),0)</f>
        <v>156.67302093973348</v>
      </c>
      <c r="G9" s="228">
        <f>_xlfn.IFNA(INDEX('Cum RF Calcs'!$A$2:$P$23,MATCH('Climate Assumptions'!G8,'Cum RF Calcs'!$A$2:$A$23,0),MATCH('Climate Assumptions'!G6,'Cum RF Calcs'!$A$2:$P$2,0)),0)</f>
        <v>184.38581460673998</v>
      </c>
      <c r="H9" s="228">
        <f>_xlfn.IFNA(INDEX('Cum RF Calcs'!$A$2:$P$23,MATCH('Climate Assumptions'!H8,'Cum RF Calcs'!$A$2:$A$23,0),MATCH('Climate Assumptions'!H6,'Cum RF Calcs'!$A$2:$P$2,0)),0)</f>
        <v>128.960227272727</v>
      </c>
      <c r="I9" s="228">
        <f>_xlfn.IFNA(INDEX('Cum RF Calcs'!$A$2:$P$23,MATCH('Climate Assumptions'!I8,'Cum RF Calcs'!$A$2:$A$23,0),MATCH('Climate Assumptions'!I6,'Cum RF Calcs'!$A$2:$P$2,0)),0)</f>
        <v>128.960227272727</v>
      </c>
      <c r="J9" s="228">
        <f>_xlfn.IFNA(INDEX('Cum RF Calcs'!$A$2:$P$23,MATCH('Climate Assumptions'!J8,'Cum RF Calcs'!$A$2:$A$23,0),MATCH('Climate Assumptions'!J6,'Cum RF Calcs'!$A$2:$P$2,0)),0)</f>
        <v>128.960227272727</v>
      </c>
      <c r="K9" s="228">
        <f>_xlfn.IFNA(INDEX('Cum RF Calcs'!$A$2:$P$23,MATCH('Climate Assumptions'!K8,'Cum RF Calcs'!$A$2:$A$23,0),MATCH('Climate Assumptions'!K6,'Cum RF Calcs'!$A$2:$P$2,0)),0)</f>
        <v>128.960227272727</v>
      </c>
      <c r="L9" s="228" t="s">
        <v>191</v>
      </c>
      <c r="M9" s="228" t="s">
        <v>191</v>
      </c>
      <c r="N9" s="228" t="s">
        <v>191</v>
      </c>
      <c r="O9" s="228" t="s">
        <v>191</v>
      </c>
      <c r="P9" s="228" t="s">
        <v>191</v>
      </c>
      <c r="Q9" s="228" t="s">
        <v>191</v>
      </c>
      <c r="R9" s="228" t="s">
        <v>191</v>
      </c>
      <c r="S9" s="228" t="s">
        <v>191</v>
      </c>
      <c r="T9" s="228" t="s">
        <v>191</v>
      </c>
      <c r="U9" s="228" t="s">
        <v>191</v>
      </c>
      <c r="V9" s="228" t="s">
        <v>191</v>
      </c>
      <c r="W9" s="228" t="s">
        <v>191</v>
      </c>
      <c r="X9" s="228" t="s">
        <v>191</v>
      </c>
      <c r="Y9" s="228" t="s">
        <v>191</v>
      </c>
      <c r="Z9" s="225"/>
    </row>
    <row r="19" spans="6:25" x14ac:dyDescent="0.3">
      <c r="F19" s="237"/>
      <c r="Y19" s="236" t="s">
        <v>366</v>
      </c>
    </row>
    <row r="20" spans="6:25" x14ac:dyDescent="0.3">
      <c r="Y20" s="236" t="s">
        <v>366</v>
      </c>
    </row>
    <row r="22" spans="6:25" x14ac:dyDescent="0.3">
      <c r="F22" s="238"/>
      <c r="G22" s="238"/>
      <c r="H22" s="238"/>
      <c r="I22" s="238"/>
      <c r="J22" s="238"/>
      <c r="K22" s="238"/>
      <c r="L22" s="238"/>
      <c r="M22" s="238"/>
      <c r="N22" s="238"/>
      <c r="O22" s="238"/>
      <c r="P22" s="238"/>
      <c r="Q22" s="238"/>
      <c r="R22" s="238"/>
    </row>
  </sheetData>
  <sheetProtection algorithmName="SHA-512" hashValue="ltpioHnwbeE1h0r/0MdQ8hhGnAWFPylIq1rU9IRgVKY9Y/bZGziZA/Y9ivDORw8TeP/4FXgsN893FS52j1tjKQ==" saltValue="fOvtYL0K5VEqWgeiaXc2Zg==" spinCount="100000" sheet="1" objects="1" scenarios="1" selectLockedCells="1"/>
  <dataValidations count="3">
    <dataValidation type="list" allowBlank="1" showInputMessage="1" showErrorMessage="1" sqref="F6:Y6" xr:uid="{EF8E6C51-4750-49C5-A36B-1E86B281C8AB}">
      <formula1>Gypsum_Application_Month</formula1>
    </dataValidation>
    <dataValidation type="list" allowBlank="1" showInputMessage="1" showErrorMessage="1" sqref="F7:Y7" xr:uid="{91DA2FC4-D725-4390-AE80-BFEB0E0F47F2}">
      <formula1>Day_of_Month</formula1>
    </dataValidation>
    <dataValidation type="list" allowBlank="1" showInputMessage="1" showErrorMessage="1" sqref="F3:Y3" xr:uid="{471E262A-14D0-4515-8738-30B35E250A54}">
      <formula1>Rainfall_modelling_conditions</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38581-F55D-4D65-98ED-C7CF75538E3E}">
  <sheetPr codeName="Sheet8">
    <tabColor rgb="FF7030A0"/>
  </sheetPr>
  <dimension ref="A1:AA40"/>
  <sheetViews>
    <sheetView topLeftCell="C10" zoomScale="70" zoomScaleNormal="70" workbookViewId="0">
      <selection activeCell="F19" sqref="F19"/>
    </sheetView>
  </sheetViews>
  <sheetFormatPr defaultColWidth="8.88671875" defaultRowHeight="14.4" x14ac:dyDescent="0.3"/>
  <cols>
    <col min="1" max="1" width="7.5546875" style="22" bestFit="1" customWidth="1"/>
    <col min="2" max="2" width="28.109375" style="20" bestFit="1" customWidth="1"/>
    <col min="3" max="3" width="36.6640625" style="20" bestFit="1" customWidth="1"/>
    <col min="4" max="4" width="13.5546875" style="20" customWidth="1"/>
    <col min="5" max="5" width="33.33203125" style="20" bestFit="1" customWidth="1"/>
    <col min="6" max="6" width="28.6640625" style="22" customWidth="1"/>
    <col min="7" max="12" width="28.6640625" style="22" bestFit="1" customWidth="1"/>
    <col min="13" max="13" width="23.88671875" style="22" bestFit="1" customWidth="1"/>
    <col min="14" max="18" width="28.6640625" style="22" bestFit="1" customWidth="1"/>
    <col min="19" max="25" width="23.6640625" style="22" customWidth="1"/>
    <col min="26" max="26" width="9.6640625" style="22" customWidth="1"/>
    <col min="27" max="16384" width="8.88671875" style="20"/>
  </cols>
  <sheetData>
    <row r="1" spans="1:27" ht="43.2" x14ac:dyDescent="0.3">
      <c r="A1" s="231" t="s">
        <v>149</v>
      </c>
      <c r="B1" s="232" t="s">
        <v>73</v>
      </c>
      <c r="C1" s="232" t="s">
        <v>74</v>
      </c>
      <c r="D1" s="232" t="s">
        <v>72</v>
      </c>
      <c r="E1" s="232" t="s">
        <v>89</v>
      </c>
      <c r="F1" s="233" t="str">
        <f>Scenarios!A3&amp;Scenarios!$C3</f>
        <v>Scenario 01: 1. Pre-amendment</v>
      </c>
      <c r="G1" s="233" t="str">
        <f>Scenarios!A4&amp;Scenarios!$C4</f>
        <v>Scenario 02: 2. Rock mulch treatment</v>
      </c>
      <c r="H1" s="233" t="str">
        <f>Scenarios!A5&amp;Scenarios!$C5</f>
        <v>Scenario 03: 3. Post-amendment</v>
      </c>
      <c r="I1" s="233" t="str">
        <f>Scenarios!A6&amp;Scenarios!$C6</f>
        <v>Scenario 04: 4. Post-amendment (Reduced treatment depth)</v>
      </c>
      <c r="J1" s="233" t="str">
        <f>Scenarios!A7&amp;Scenarios!$C7</f>
        <v>Scenario 05: 5. Post-amendment (Reduced treatment ESP)</v>
      </c>
      <c r="K1" s="233" t="str">
        <f>Scenarios!A8&amp;Scenarios!$C8</f>
        <v>Scenario 06: 6. Post-amendment (Reduced treatment depth and ESP)</v>
      </c>
      <c r="L1" s="233" t="str">
        <f>Scenarios!A9&amp;Scenarios!$C9</f>
        <v>Scenario 07: -</v>
      </c>
      <c r="M1" s="233" t="str">
        <f>Scenarios!A10&amp;Scenarios!$C10</f>
        <v>Scenario 08: -</v>
      </c>
      <c r="N1" s="233" t="str">
        <f>Scenarios!A11&amp;Scenarios!$C11</f>
        <v>Scenario 09: -</v>
      </c>
      <c r="O1" s="233" t="str">
        <f>Scenarios!A12&amp;Scenarios!$C12</f>
        <v>Scenario 10: -</v>
      </c>
      <c r="P1" s="233" t="str">
        <f>Scenarios!A13&amp;Scenarios!$C13</f>
        <v>Scenario 11: -</v>
      </c>
      <c r="Q1" s="233" t="str">
        <f>Scenarios!A14&amp;Scenarios!$C14</f>
        <v>Scenario 12: -</v>
      </c>
      <c r="R1" s="233" t="str">
        <f>Scenarios!A15&amp;Scenarios!$C15</f>
        <v>Scenario 13: -</v>
      </c>
      <c r="S1" s="233" t="str">
        <f>Scenarios!A16&amp;Scenarios!$C16</f>
        <v>Scenario 14: -</v>
      </c>
      <c r="T1" s="233" t="str">
        <f>Scenarios!A17&amp;Scenarios!$C17</f>
        <v>Scenario 15: -</v>
      </c>
      <c r="U1" s="233" t="str">
        <f>Scenarios!A18&amp;Scenarios!$C18</f>
        <v>Scenario 16: -</v>
      </c>
      <c r="V1" s="233" t="str">
        <f>Scenarios!A19&amp;Scenarios!$C19</f>
        <v>Scenario 17: -</v>
      </c>
      <c r="W1" s="233" t="str">
        <f>Scenarios!A20&amp;Scenarios!$C20</f>
        <v>Scenario 18: -</v>
      </c>
      <c r="X1" s="233" t="str">
        <f>Scenarios!A21&amp;Scenarios!$C21</f>
        <v>Scenario 19: -</v>
      </c>
      <c r="Y1" s="233" t="str">
        <f>Scenarios!A22&amp;Scenarios!$C22</f>
        <v>Scenario 20: -</v>
      </c>
      <c r="Z1" s="38" t="s">
        <v>213</v>
      </c>
    </row>
    <row r="2" spans="1:27" s="251" customFormat="1" x14ac:dyDescent="0.3">
      <c r="A2" s="248"/>
      <c r="B2" s="235" t="s">
        <v>300</v>
      </c>
      <c r="C2" s="235"/>
      <c r="D2" s="235"/>
      <c r="E2" s="235"/>
      <c r="F2" s="248"/>
      <c r="G2" s="248"/>
      <c r="H2" s="248"/>
      <c r="I2" s="248"/>
      <c r="J2" s="248"/>
      <c r="K2" s="248"/>
      <c r="L2" s="248"/>
      <c r="M2" s="248"/>
      <c r="N2" s="248"/>
      <c r="O2" s="248"/>
      <c r="P2" s="248"/>
      <c r="Q2" s="248"/>
      <c r="R2" s="248"/>
      <c r="S2" s="248"/>
      <c r="T2" s="248"/>
      <c r="U2" s="248"/>
      <c r="V2" s="248"/>
      <c r="W2" s="248"/>
      <c r="X2" s="248"/>
      <c r="Y2" s="248"/>
      <c r="Z2" s="249"/>
      <c r="AA2" s="250"/>
    </row>
    <row r="3" spans="1:27" s="240" customFormat="1" x14ac:dyDescent="0.3">
      <c r="A3" s="252">
        <v>11</v>
      </c>
      <c r="B3" s="253" t="s">
        <v>14</v>
      </c>
      <c r="C3" s="253" t="s">
        <v>97</v>
      </c>
      <c r="D3" s="253" t="s">
        <v>139</v>
      </c>
      <c r="E3" s="253" t="s">
        <v>191</v>
      </c>
      <c r="F3" s="241" t="s">
        <v>96</v>
      </c>
      <c r="G3" s="241" t="s">
        <v>96</v>
      </c>
      <c r="H3" s="241" t="s">
        <v>319</v>
      </c>
      <c r="I3" s="241" t="s">
        <v>319</v>
      </c>
      <c r="J3" s="241" t="s">
        <v>318</v>
      </c>
      <c r="K3" s="241" t="s">
        <v>318</v>
      </c>
      <c r="L3" s="241" t="s">
        <v>191</v>
      </c>
      <c r="M3" s="241" t="s">
        <v>191</v>
      </c>
      <c r="N3" s="241" t="s">
        <v>191</v>
      </c>
      <c r="O3" s="241" t="s">
        <v>191</v>
      </c>
      <c r="P3" s="241" t="s">
        <v>191</v>
      </c>
      <c r="Q3" s="241" t="s">
        <v>191</v>
      </c>
      <c r="R3" s="241" t="s">
        <v>191</v>
      </c>
      <c r="S3" s="241" t="s">
        <v>191</v>
      </c>
      <c r="T3" s="241" t="s">
        <v>191</v>
      </c>
      <c r="U3" s="241" t="s">
        <v>191</v>
      </c>
      <c r="V3" s="241" t="s">
        <v>191</v>
      </c>
      <c r="W3" s="241" t="s">
        <v>191</v>
      </c>
      <c r="X3" s="241" t="s">
        <v>191</v>
      </c>
      <c r="Y3" s="241" t="s">
        <v>191</v>
      </c>
      <c r="Z3" s="242"/>
    </row>
    <row r="4" spans="1:27" s="240" customFormat="1" x14ac:dyDescent="0.3">
      <c r="A4" s="252">
        <v>12</v>
      </c>
      <c r="B4" s="253" t="s">
        <v>15</v>
      </c>
      <c r="C4" s="253" t="s">
        <v>98</v>
      </c>
      <c r="D4" s="253" t="s">
        <v>139</v>
      </c>
      <c r="E4" s="253" t="s">
        <v>191</v>
      </c>
      <c r="F4" s="241" t="s">
        <v>96</v>
      </c>
      <c r="G4" s="241" t="s">
        <v>96</v>
      </c>
      <c r="H4" s="241" t="s">
        <v>319</v>
      </c>
      <c r="I4" s="241" t="s">
        <v>319</v>
      </c>
      <c r="J4" s="241" t="s">
        <v>318</v>
      </c>
      <c r="K4" s="241" t="s">
        <v>318</v>
      </c>
      <c r="L4" s="241" t="s">
        <v>191</v>
      </c>
      <c r="M4" s="241" t="s">
        <v>191</v>
      </c>
      <c r="N4" s="241" t="s">
        <v>191</v>
      </c>
      <c r="O4" s="241" t="s">
        <v>191</v>
      </c>
      <c r="P4" s="241" t="s">
        <v>191</v>
      </c>
      <c r="Q4" s="241" t="s">
        <v>191</v>
      </c>
      <c r="R4" s="241" t="s">
        <v>191</v>
      </c>
      <c r="S4" s="241" t="s">
        <v>191</v>
      </c>
      <c r="T4" s="241" t="s">
        <v>191</v>
      </c>
      <c r="U4" s="241" t="s">
        <v>191</v>
      </c>
      <c r="V4" s="241" t="s">
        <v>191</v>
      </c>
      <c r="W4" s="241" t="s">
        <v>191</v>
      </c>
      <c r="X4" s="241" t="s">
        <v>191</v>
      </c>
      <c r="Y4" s="241" t="s">
        <v>191</v>
      </c>
      <c r="Z4" s="242"/>
    </row>
    <row r="5" spans="1:27" s="240" customFormat="1" x14ac:dyDescent="0.3">
      <c r="A5" s="252">
        <v>13</v>
      </c>
      <c r="B5" s="253" t="s">
        <v>16</v>
      </c>
      <c r="C5" s="253" t="s">
        <v>99</v>
      </c>
      <c r="D5" s="253" t="s">
        <v>139</v>
      </c>
      <c r="E5" s="253" t="s">
        <v>191</v>
      </c>
      <c r="F5" s="241" t="s">
        <v>96</v>
      </c>
      <c r="G5" s="241" t="s">
        <v>96</v>
      </c>
      <c r="H5" s="241" t="s">
        <v>319</v>
      </c>
      <c r="I5" s="241" t="s">
        <v>319</v>
      </c>
      <c r="J5" s="241" t="s">
        <v>318</v>
      </c>
      <c r="K5" s="241" t="s">
        <v>318</v>
      </c>
      <c r="L5" s="241" t="s">
        <v>191</v>
      </c>
      <c r="M5" s="241" t="s">
        <v>191</v>
      </c>
      <c r="N5" s="241" t="s">
        <v>191</v>
      </c>
      <c r="O5" s="241" t="s">
        <v>191</v>
      </c>
      <c r="P5" s="241" t="s">
        <v>191</v>
      </c>
      <c r="Q5" s="241" t="s">
        <v>191</v>
      </c>
      <c r="R5" s="241" t="s">
        <v>191</v>
      </c>
      <c r="S5" s="241" t="s">
        <v>191</v>
      </c>
      <c r="T5" s="241" t="s">
        <v>191</v>
      </c>
      <c r="U5" s="241" t="s">
        <v>191</v>
      </c>
      <c r="V5" s="241" t="s">
        <v>191</v>
      </c>
      <c r="W5" s="241" t="s">
        <v>191</v>
      </c>
      <c r="X5" s="241" t="s">
        <v>191</v>
      </c>
      <c r="Y5" s="241" t="s">
        <v>191</v>
      </c>
      <c r="Z5" s="242"/>
    </row>
    <row r="6" spans="1:27" s="251" customFormat="1" x14ac:dyDescent="0.3">
      <c r="A6" s="248"/>
      <c r="B6" s="235" t="s">
        <v>301</v>
      </c>
      <c r="C6" s="235"/>
      <c r="D6" s="235"/>
      <c r="E6" s="235"/>
      <c r="F6" s="248"/>
      <c r="G6" s="248"/>
      <c r="H6" s="248"/>
      <c r="I6" s="248"/>
      <c r="J6" s="248"/>
      <c r="K6" s="248"/>
      <c r="L6" s="248"/>
      <c r="M6" s="248"/>
      <c r="N6" s="248"/>
      <c r="O6" s="248"/>
      <c r="P6" s="248"/>
      <c r="Q6" s="248"/>
      <c r="R6" s="248"/>
      <c r="S6" s="248"/>
      <c r="T6" s="248"/>
      <c r="U6" s="248"/>
      <c r="V6" s="248"/>
      <c r="W6" s="248"/>
      <c r="X6" s="248"/>
      <c r="Y6" s="248"/>
      <c r="Z6" s="249"/>
      <c r="AA6" s="250"/>
    </row>
    <row r="7" spans="1:27" s="240" customFormat="1" x14ac:dyDescent="0.3">
      <c r="A7" s="252">
        <v>14</v>
      </c>
      <c r="B7" s="253" t="s">
        <v>17</v>
      </c>
      <c r="C7" s="253" t="s">
        <v>179</v>
      </c>
      <c r="D7" s="253" t="s">
        <v>139</v>
      </c>
      <c r="E7" s="253" t="s">
        <v>191</v>
      </c>
      <c r="F7" s="243" t="s">
        <v>191</v>
      </c>
      <c r="G7" s="243" t="s">
        <v>124</v>
      </c>
      <c r="H7" s="243" t="s">
        <v>124</v>
      </c>
      <c r="I7" s="243" t="s">
        <v>124</v>
      </c>
      <c r="J7" s="243" t="s">
        <v>124</v>
      </c>
      <c r="K7" s="243" t="s">
        <v>124</v>
      </c>
      <c r="L7" s="243" t="s">
        <v>191</v>
      </c>
      <c r="M7" s="243" t="s">
        <v>191</v>
      </c>
      <c r="N7" s="243" t="s">
        <v>191</v>
      </c>
      <c r="O7" s="243" t="s">
        <v>191</v>
      </c>
      <c r="P7" s="243" t="s">
        <v>191</v>
      </c>
      <c r="Q7" s="243" t="s">
        <v>191</v>
      </c>
      <c r="R7" s="243" t="s">
        <v>191</v>
      </c>
      <c r="S7" s="243" t="s">
        <v>191</v>
      </c>
      <c r="T7" s="243" t="s">
        <v>191</v>
      </c>
      <c r="U7" s="243" t="s">
        <v>191</v>
      </c>
      <c r="V7" s="243" t="s">
        <v>191</v>
      </c>
      <c r="W7" s="243" t="s">
        <v>191</v>
      </c>
      <c r="X7" s="243" t="s">
        <v>191</v>
      </c>
      <c r="Y7" s="243" t="s">
        <v>191</v>
      </c>
      <c r="Z7" s="242"/>
    </row>
    <row r="8" spans="1:27" s="240" customFormat="1" x14ac:dyDescent="0.3">
      <c r="A8" s="252">
        <v>15</v>
      </c>
      <c r="B8" s="253" t="s">
        <v>18</v>
      </c>
      <c r="C8" s="253" t="s">
        <v>180</v>
      </c>
      <c r="D8" s="253" t="s">
        <v>139</v>
      </c>
      <c r="E8" s="253" t="s">
        <v>191</v>
      </c>
      <c r="F8" s="243" t="s">
        <v>191</v>
      </c>
      <c r="G8" s="243" t="s">
        <v>124</v>
      </c>
      <c r="H8" s="243" t="s">
        <v>124</v>
      </c>
      <c r="I8" s="243" t="s">
        <v>124</v>
      </c>
      <c r="J8" s="243" t="s">
        <v>124</v>
      </c>
      <c r="K8" s="243" t="s">
        <v>124</v>
      </c>
      <c r="L8" s="243" t="s">
        <v>191</v>
      </c>
      <c r="M8" s="243" t="s">
        <v>191</v>
      </c>
      <c r="N8" s="243" t="s">
        <v>191</v>
      </c>
      <c r="O8" s="243" t="s">
        <v>191</v>
      </c>
      <c r="P8" s="243" t="s">
        <v>191</v>
      </c>
      <c r="Q8" s="243" t="s">
        <v>191</v>
      </c>
      <c r="R8" s="243" t="s">
        <v>191</v>
      </c>
      <c r="S8" s="243" t="s">
        <v>191</v>
      </c>
      <c r="T8" s="243" t="s">
        <v>191</v>
      </c>
      <c r="U8" s="243" t="s">
        <v>191</v>
      </c>
      <c r="V8" s="243" t="s">
        <v>191</v>
      </c>
      <c r="W8" s="243" t="s">
        <v>191</v>
      </c>
      <c r="X8" s="243" t="s">
        <v>191</v>
      </c>
      <c r="Y8" s="243" t="s">
        <v>191</v>
      </c>
      <c r="Z8" s="242"/>
    </row>
    <row r="9" spans="1:27" s="240" customFormat="1" x14ac:dyDescent="0.3">
      <c r="A9" s="252">
        <v>16</v>
      </c>
      <c r="B9" s="253" t="s">
        <v>19</v>
      </c>
      <c r="C9" s="253" t="s">
        <v>181</v>
      </c>
      <c r="D9" s="253" t="s">
        <v>139</v>
      </c>
      <c r="E9" s="253" t="s">
        <v>191</v>
      </c>
      <c r="F9" s="243" t="s">
        <v>191</v>
      </c>
      <c r="G9" s="243" t="s">
        <v>124</v>
      </c>
      <c r="H9" s="243" t="s">
        <v>124</v>
      </c>
      <c r="I9" s="243" t="s">
        <v>124</v>
      </c>
      <c r="J9" s="243" t="s">
        <v>124</v>
      </c>
      <c r="K9" s="243" t="s">
        <v>124</v>
      </c>
      <c r="L9" s="243" t="s">
        <v>191</v>
      </c>
      <c r="M9" s="243" t="s">
        <v>191</v>
      </c>
      <c r="N9" s="243" t="s">
        <v>191</v>
      </c>
      <c r="O9" s="243" t="s">
        <v>191</v>
      </c>
      <c r="P9" s="243" t="s">
        <v>191</v>
      </c>
      <c r="Q9" s="243" t="s">
        <v>191</v>
      </c>
      <c r="R9" s="243" t="s">
        <v>191</v>
      </c>
      <c r="S9" s="243" t="s">
        <v>191</v>
      </c>
      <c r="T9" s="243" t="s">
        <v>191</v>
      </c>
      <c r="U9" s="243" t="s">
        <v>191</v>
      </c>
      <c r="V9" s="243" t="s">
        <v>191</v>
      </c>
      <c r="W9" s="243" t="s">
        <v>191</v>
      </c>
      <c r="X9" s="243" t="s">
        <v>191</v>
      </c>
      <c r="Y9" s="243" t="s">
        <v>191</v>
      </c>
      <c r="Z9" s="242"/>
    </row>
    <row r="10" spans="1:27" s="251" customFormat="1" x14ac:dyDescent="0.3">
      <c r="A10" s="248"/>
      <c r="B10" s="235" t="s">
        <v>302</v>
      </c>
      <c r="C10" s="235"/>
      <c r="D10" s="235"/>
      <c r="E10" s="235"/>
      <c r="F10" s="248"/>
      <c r="G10" s="248"/>
      <c r="H10" s="248"/>
      <c r="I10" s="248"/>
      <c r="J10" s="248"/>
      <c r="K10" s="248"/>
      <c r="L10" s="248"/>
      <c r="M10" s="248"/>
      <c r="N10" s="248"/>
      <c r="O10" s="248"/>
      <c r="P10" s="248"/>
      <c r="Q10" s="248"/>
      <c r="R10" s="248"/>
      <c r="S10" s="248"/>
      <c r="T10" s="248"/>
      <c r="U10" s="248"/>
      <c r="V10" s="248"/>
      <c r="W10" s="248"/>
      <c r="X10" s="248"/>
      <c r="Y10" s="248"/>
      <c r="Z10" s="249"/>
      <c r="AA10" s="250"/>
    </row>
    <row r="11" spans="1:27" s="240" customFormat="1" x14ac:dyDescent="0.3">
      <c r="A11" s="252">
        <v>1</v>
      </c>
      <c r="B11" s="253" t="s">
        <v>4</v>
      </c>
      <c r="C11" s="253" t="s">
        <v>81</v>
      </c>
      <c r="D11" s="253" t="s">
        <v>139</v>
      </c>
      <c r="E11" s="253" t="s">
        <v>191</v>
      </c>
      <c r="F11" s="243" t="s">
        <v>191</v>
      </c>
      <c r="G11" s="243" t="s">
        <v>80</v>
      </c>
      <c r="H11" s="243" t="s">
        <v>80</v>
      </c>
      <c r="I11" s="243" t="s">
        <v>80</v>
      </c>
      <c r="J11" s="243" t="s">
        <v>80</v>
      </c>
      <c r="K11" s="243" t="s">
        <v>80</v>
      </c>
      <c r="L11" s="243" t="s">
        <v>191</v>
      </c>
      <c r="M11" s="243" t="s">
        <v>191</v>
      </c>
      <c r="N11" s="243" t="s">
        <v>191</v>
      </c>
      <c r="O11" s="243" t="s">
        <v>191</v>
      </c>
      <c r="P11" s="243" t="s">
        <v>191</v>
      </c>
      <c r="Q11" s="243" t="s">
        <v>191</v>
      </c>
      <c r="R11" s="243" t="s">
        <v>191</v>
      </c>
      <c r="S11" s="243" t="s">
        <v>191</v>
      </c>
      <c r="T11" s="243" t="s">
        <v>191</v>
      </c>
      <c r="U11" s="243" t="s">
        <v>191</v>
      </c>
      <c r="V11" s="243" t="s">
        <v>191</v>
      </c>
      <c r="W11" s="243" t="s">
        <v>191</v>
      </c>
      <c r="X11" s="243" t="s">
        <v>191</v>
      </c>
      <c r="Y11" s="243" t="s">
        <v>191</v>
      </c>
      <c r="Z11" s="242"/>
    </row>
    <row r="12" spans="1:27" s="240" customFormat="1" x14ac:dyDescent="0.3">
      <c r="A12" s="252">
        <v>2</v>
      </c>
      <c r="B12" s="253" t="s">
        <v>5</v>
      </c>
      <c r="C12" s="253" t="s">
        <v>83</v>
      </c>
      <c r="D12" s="253" t="s">
        <v>139</v>
      </c>
      <c r="E12" s="253" t="s">
        <v>191</v>
      </c>
      <c r="F12" s="243" t="s">
        <v>191</v>
      </c>
      <c r="G12" s="243" t="s">
        <v>80</v>
      </c>
      <c r="H12" s="243" t="s">
        <v>80</v>
      </c>
      <c r="I12" s="243" t="s">
        <v>80</v>
      </c>
      <c r="J12" s="243" t="s">
        <v>80</v>
      </c>
      <c r="K12" s="243" t="s">
        <v>80</v>
      </c>
      <c r="L12" s="243" t="s">
        <v>191</v>
      </c>
      <c r="M12" s="243" t="s">
        <v>191</v>
      </c>
      <c r="N12" s="243" t="s">
        <v>191</v>
      </c>
      <c r="O12" s="243" t="s">
        <v>191</v>
      </c>
      <c r="P12" s="243" t="s">
        <v>191</v>
      </c>
      <c r="Q12" s="243" t="s">
        <v>191</v>
      </c>
      <c r="R12" s="243" t="s">
        <v>191</v>
      </c>
      <c r="S12" s="243" t="s">
        <v>191</v>
      </c>
      <c r="T12" s="243" t="s">
        <v>191</v>
      </c>
      <c r="U12" s="243" t="s">
        <v>191</v>
      </c>
      <c r="V12" s="243" t="s">
        <v>191</v>
      </c>
      <c r="W12" s="243" t="s">
        <v>191</v>
      </c>
      <c r="X12" s="243" t="s">
        <v>191</v>
      </c>
      <c r="Y12" s="243" t="s">
        <v>191</v>
      </c>
      <c r="Z12" s="242"/>
    </row>
    <row r="13" spans="1:27" s="240" customFormat="1" x14ac:dyDescent="0.3">
      <c r="A13" s="252">
        <v>3</v>
      </c>
      <c r="B13" s="253" t="s">
        <v>6</v>
      </c>
      <c r="C13" s="253" t="s">
        <v>82</v>
      </c>
      <c r="D13" s="253" t="s">
        <v>139</v>
      </c>
      <c r="E13" s="253" t="s">
        <v>191</v>
      </c>
      <c r="F13" s="243" t="s">
        <v>191</v>
      </c>
      <c r="G13" s="243" t="s">
        <v>80</v>
      </c>
      <c r="H13" s="243" t="s">
        <v>80</v>
      </c>
      <c r="I13" s="243" t="s">
        <v>80</v>
      </c>
      <c r="J13" s="243" t="s">
        <v>80</v>
      </c>
      <c r="K13" s="243" t="s">
        <v>80</v>
      </c>
      <c r="L13" s="243" t="s">
        <v>191</v>
      </c>
      <c r="M13" s="243" t="s">
        <v>191</v>
      </c>
      <c r="N13" s="243" t="s">
        <v>191</v>
      </c>
      <c r="O13" s="243" t="s">
        <v>191</v>
      </c>
      <c r="P13" s="243" t="s">
        <v>191</v>
      </c>
      <c r="Q13" s="243" t="s">
        <v>191</v>
      </c>
      <c r="R13" s="243" t="s">
        <v>191</v>
      </c>
      <c r="S13" s="243" t="s">
        <v>191</v>
      </c>
      <c r="T13" s="243" t="s">
        <v>191</v>
      </c>
      <c r="U13" s="243" t="s">
        <v>191</v>
      </c>
      <c r="V13" s="243" t="s">
        <v>191</v>
      </c>
      <c r="W13" s="243" t="s">
        <v>191</v>
      </c>
      <c r="X13" s="243" t="s">
        <v>191</v>
      </c>
      <c r="Y13" s="243" t="s">
        <v>191</v>
      </c>
      <c r="Z13" s="242"/>
    </row>
    <row r="14" spans="1:27" s="251" customFormat="1" x14ac:dyDescent="0.3">
      <c r="A14" s="248"/>
      <c r="B14" s="235" t="s">
        <v>343</v>
      </c>
      <c r="C14" s="235"/>
      <c r="D14" s="235"/>
      <c r="E14" s="235"/>
      <c r="F14" s="248"/>
      <c r="G14" s="248"/>
      <c r="H14" s="248"/>
      <c r="I14" s="248"/>
      <c r="J14" s="248"/>
      <c r="K14" s="248"/>
      <c r="L14" s="248"/>
      <c r="M14" s="248"/>
      <c r="N14" s="248"/>
      <c r="O14" s="248"/>
      <c r="P14" s="248"/>
      <c r="Q14" s="248"/>
      <c r="R14" s="248"/>
      <c r="S14" s="248"/>
      <c r="T14" s="248"/>
      <c r="U14" s="248"/>
      <c r="V14" s="248"/>
      <c r="W14" s="248"/>
      <c r="X14" s="248"/>
      <c r="Y14" s="248"/>
      <c r="Z14" s="249"/>
      <c r="AA14" s="250"/>
    </row>
    <row r="15" spans="1:27" s="240" customFormat="1" x14ac:dyDescent="0.3">
      <c r="A15" s="252">
        <v>26</v>
      </c>
      <c r="B15" s="253" t="s">
        <v>29</v>
      </c>
      <c r="C15" s="253" t="s">
        <v>111</v>
      </c>
      <c r="D15" s="253" t="s">
        <v>139</v>
      </c>
      <c r="E15" s="253" t="s">
        <v>191</v>
      </c>
      <c r="F15" s="243" t="s">
        <v>191</v>
      </c>
      <c r="G15" s="243" t="s">
        <v>110</v>
      </c>
      <c r="H15" s="243" t="s">
        <v>110</v>
      </c>
      <c r="I15" s="243" t="s">
        <v>110</v>
      </c>
      <c r="J15" s="243" t="s">
        <v>110</v>
      </c>
      <c r="K15" s="243" t="s">
        <v>110</v>
      </c>
      <c r="L15" s="243" t="s">
        <v>191</v>
      </c>
      <c r="M15" s="243" t="s">
        <v>191</v>
      </c>
      <c r="N15" s="243" t="s">
        <v>191</v>
      </c>
      <c r="O15" s="243" t="s">
        <v>191</v>
      </c>
      <c r="P15" s="243" t="s">
        <v>191</v>
      </c>
      <c r="Q15" s="243" t="s">
        <v>191</v>
      </c>
      <c r="R15" s="243" t="s">
        <v>191</v>
      </c>
      <c r="S15" s="243" t="s">
        <v>191</v>
      </c>
      <c r="T15" s="243" t="s">
        <v>191</v>
      </c>
      <c r="U15" s="243" t="s">
        <v>191</v>
      </c>
      <c r="V15" s="243" t="s">
        <v>191</v>
      </c>
      <c r="W15" s="243" t="s">
        <v>191</v>
      </c>
      <c r="X15" s="243" t="s">
        <v>191</v>
      </c>
      <c r="Y15" s="243" t="s">
        <v>191</v>
      </c>
      <c r="Z15" s="242"/>
    </row>
    <row r="16" spans="1:27" s="251" customFormat="1" x14ac:dyDescent="0.3">
      <c r="A16" s="248"/>
      <c r="B16" s="235" t="s">
        <v>151</v>
      </c>
      <c r="C16" s="235"/>
      <c r="D16" s="235"/>
      <c r="E16" s="235"/>
      <c r="F16" s="248"/>
      <c r="G16" s="248"/>
      <c r="H16" s="248"/>
      <c r="I16" s="248"/>
      <c r="J16" s="248"/>
      <c r="K16" s="248"/>
      <c r="L16" s="248"/>
      <c r="M16" s="248"/>
      <c r="N16" s="248"/>
      <c r="O16" s="248"/>
      <c r="P16" s="248"/>
      <c r="Q16" s="248"/>
      <c r="R16" s="248"/>
      <c r="S16" s="248"/>
      <c r="T16" s="248"/>
      <c r="U16" s="248"/>
      <c r="V16" s="248"/>
      <c r="W16" s="248"/>
      <c r="X16" s="248"/>
      <c r="Y16" s="248"/>
      <c r="Z16" s="249"/>
      <c r="AA16" s="250"/>
    </row>
    <row r="17" spans="1:27" s="240" customFormat="1" x14ac:dyDescent="0.3">
      <c r="A17" s="252">
        <v>19</v>
      </c>
      <c r="B17" s="253" t="s">
        <v>22</v>
      </c>
      <c r="C17" s="253" t="s">
        <v>146</v>
      </c>
      <c r="D17" s="253" t="s">
        <v>71</v>
      </c>
      <c r="E17" s="253" t="s">
        <v>191</v>
      </c>
      <c r="F17" s="243">
        <v>500</v>
      </c>
      <c r="G17" s="243">
        <v>0</v>
      </c>
      <c r="H17" s="243">
        <v>500</v>
      </c>
      <c r="I17" s="243">
        <v>500</v>
      </c>
      <c r="J17" s="243">
        <v>500</v>
      </c>
      <c r="K17" s="243">
        <v>500</v>
      </c>
      <c r="L17" s="243" t="s">
        <v>191</v>
      </c>
      <c r="M17" s="243" t="s">
        <v>191</v>
      </c>
      <c r="N17" s="243" t="s">
        <v>191</v>
      </c>
      <c r="O17" s="243" t="s">
        <v>191</v>
      </c>
      <c r="P17" s="243" t="s">
        <v>191</v>
      </c>
      <c r="Q17" s="243" t="s">
        <v>191</v>
      </c>
      <c r="R17" s="243" t="s">
        <v>191</v>
      </c>
      <c r="S17" s="243" t="s">
        <v>191</v>
      </c>
      <c r="T17" s="243" t="s">
        <v>191</v>
      </c>
      <c r="U17" s="243" t="s">
        <v>191</v>
      </c>
      <c r="V17" s="243" t="s">
        <v>191</v>
      </c>
      <c r="W17" s="243" t="s">
        <v>191</v>
      </c>
      <c r="X17" s="243" t="s">
        <v>191</v>
      </c>
      <c r="Y17" s="243" t="s">
        <v>191</v>
      </c>
      <c r="Z17" s="239"/>
    </row>
    <row r="18" spans="1:27" s="240" customFormat="1" x14ac:dyDescent="0.3">
      <c r="A18" s="252">
        <v>25</v>
      </c>
      <c r="B18" s="253" t="s">
        <v>28</v>
      </c>
      <c r="C18" s="253" t="s">
        <v>148</v>
      </c>
      <c r="D18" s="253" t="s">
        <v>71</v>
      </c>
      <c r="E18" s="253" t="s">
        <v>191</v>
      </c>
      <c r="F18" s="243">
        <v>20</v>
      </c>
      <c r="G18" s="243">
        <v>20</v>
      </c>
      <c r="H18" s="243">
        <v>20</v>
      </c>
      <c r="I18" s="243">
        <v>20</v>
      </c>
      <c r="J18" s="243">
        <v>20</v>
      </c>
      <c r="K18" s="243">
        <v>20</v>
      </c>
      <c r="L18" s="243" t="s">
        <v>191</v>
      </c>
      <c r="M18" s="243" t="s">
        <v>191</v>
      </c>
      <c r="N18" s="243" t="s">
        <v>191</v>
      </c>
      <c r="O18" s="243" t="s">
        <v>191</v>
      </c>
      <c r="P18" s="243" t="s">
        <v>191</v>
      </c>
      <c r="Q18" s="243" t="s">
        <v>191</v>
      </c>
      <c r="R18" s="243" t="s">
        <v>191</v>
      </c>
      <c r="S18" s="243" t="s">
        <v>191</v>
      </c>
      <c r="T18" s="243" t="s">
        <v>191</v>
      </c>
      <c r="U18" s="243" t="s">
        <v>191</v>
      </c>
      <c r="V18" s="243" t="s">
        <v>191</v>
      </c>
      <c r="W18" s="243" t="s">
        <v>191</v>
      </c>
      <c r="X18" s="243" t="s">
        <v>191</v>
      </c>
      <c r="Y18" s="243" t="s">
        <v>191</v>
      </c>
      <c r="Z18" s="239"/>
    </row>
    <row r="19" spans="1:27" s="240" customFormat="1" x14ac:dyDescent="0.3">
      <c r="A19" s="252">
        <v>4</v>
      </c>
      <c r="B19" s="253" t="s">
        <v>7</v>
      </c>
      <c r="C19" s="253" t="s">
        <v>85</v>
      </c>
      <c r="D19" s="253" t="s">
        <v>139</v>
      </c>
      <c r="E19" s="253" t="s">
        <v>191</v>
      </c>
      <c r="F19" s="243" t="s">
        <v>84</v>
      </c>
      <c r="G19" s="243" t="s">
        <v>84</v>
      </c>
      <c r="H19" s="243" t="s">
        <v>84</v>
      </c>
      <c r="I19" s="243" t="s">
        <v>84</v>
      </c>
      <c r="J19" s="243" t="s">
        <v>84</v>
      </c>
      <c r="K19" s="243" t="s">
        <v>84</v>
      </c>
      <c r="L19" s="243" t="s">
        <v>191</v>
      </c>
      <c r="M19" s="243" t="s">
        <v>191</v>
      </c>
      <c r="N19" s="243" t="s">
        <v>191</v>
      </c>
      <c r="O19" s="243" t="s">
        <v>191</v>
      </c>
      <c r="P19" s="243" t="s">
        <v>191</v>
      </c>
      <c r="Q19" s="243" t="s">
        <v>191</v>
      </c>
      <c r="R19" s="243" t="s">
        <v>191</v>
      </c>
      <c r="S19" s="243" t="s">
        <v>191</v>
      </c>
      <c r="T19" s="243" t="s">
        <v>191</v>
      </c>
      <c r="U19" s="243" t="s">
        <v>191</v>
      </c>
      <c r="V19" s="243" t="s">
        <v>191</v>
      </c>
      <c r="W19" s="243" t="s">
        <v>191</v>
      </c>
      <c r="X19" s="243" t="s">
        <v>191</v>
      </c>
      <c r="Y19" s="243" t="s">
        <v>191</v>
      </c>
      <c r="Z19" s="242"/>
    </row>
    <row r="20" spans="1:27" s="240" customFormat="1" x14ac:dyDescent="0.3">
      <c r="A20" s="252">
        <v>17</v>
      </c>
      <c r="B20" s="253" t="s">
        <v>20</v>
      </c>
      <c r="C20" s="253" t="s">
        <v>100</v>
      </c>
      <c r="D20" s="253" t="s">
        <v>139</v>
      </c>
      <c r="E20" s="253" t="s">
        <v>191</v>
      </c>
      <c r="F20" s="243" t="s">
        <v>90</v>
      </c>
      <c r="G20" s="243" t="s">
        <v>90</v>
      </c>
      <c r="H20" s="243" t="s">
        <v>90</v>
      </c>
      <c r="I20" s="243" t="s">
        <v>90</v>
      </c>
      <c r="J20" s="243" t="s">
        <v>90</v>
      </c>
      <c r="K20" s="243" t="s">
        <v>90</v>
      </c>
      <c r="L20" s="243" t="s">
        <v>191</v>
      </c>
      <c r="M20" s="243" t="s">
        <v>191</v>
      </c>
      <c r="N20" s="243" t="s">
        <v>191</v>
      </c>
      <c r="O20" s="243" t="s">
        <v>191</v>
      </c>
      <c r="P20" s="243" t="s">
        <v>191</v>
      </c>
      <c r="Q20" s="243" t="s">
        <v>191</v>
      </c>
      <c r="R20" s="243" t="s">
        <v>191</v>
      </c>
      <c r="S20" s="243" t="s">
        <v>191</v>
      </c>
      <c r="T20" s="243" t="s">
        <v>191</v>
      </c>
      <c r="U20" s="243" t="s">
        <v>191</v>
      </c>
      <c r="V20" s="243" t="s">
        <v>191</v>
      </c>
      <c r="W20" s="243" t="s">
        <v>191</v>
      </c>
      <c r="X20" s="243" t="s">
        <v>191</v>
      </c>
      <c r="Y20" s="243" t="s">
        <v>191</v>
      </c>
      <c r="Z20" s="242"/>
    </row>
    <row r="21" spans="1:27" s="251" customFormat="1" x14ac:dyDescent="0.3">
      <c r="A21" s="248"/>
      <c r="B21" s="235" t="s">
        <v>153</v>
      </c>
      <c r="C21" s="235"/>
      <c r="D21" s="235"/>
      <c r="E21" s="235"/>
      <c r="F21" s="248"/>
      <c r="G21" s="248"/>
      <c r="H21" s="248"/>
      <c r="I21" s="248"/>
      <c r="J21" s="248"/>
      <c r="K21" s="248"/>
      <c r="L21" s="248"/>
      <c r="M21" s="248"/>
      <c r="N21" s="248"/>
      <c r="O21" s="248"/>
      <c r="P21" s="248"/>
      <c r="Q21" s="248"/>
      <c r="R21" s="248"/>
      <c r="S21" s="248"/>
      <c r="T21" s="248"/>
      <c r="U21" s="248"/>
      <c r="V21" s="248"/>
      <c r="W21" s="248"/>
      <c r="X21" s="248"/>
      <c r="Y21" s="248"/>
      <c r="Z21" s="249"/>
      <c r="AA21" s="250"/>
    </row>
    <row r="22" spans="1:27" s="240" customFormat="1" x14ac:dyDescent="0.3">
      <c r="A22" s="252">
        <v>23</v>
      </c>
      <c r="B22" s="253" t="s">
        <v>26</v>
      </c>
      <c r="C22" s="253" t="s">
        <v>105</v>
      </c>
      <c r="D22" s="253" t="s">
        <v>71</v>
      </c>
      <c r="E22" s="253" t="s">
        <v>191</v>
      </c>
      <c r="F22" s="244">
        <v>10</v>
      </c>
      <c r="G22" s="244">
        <v>10</v>
      </c>
      <c r="H22" s="244">
        <v>10</v>
      </c>
      <c r="I22" s="244">
        <v>10</v>
      </c>
      <c r="J22" s="244">
        <v>10</v>
      </c>
      <c r="K22" s="244">
        <v>10</v>
      </c>
      <c r="L22" s="243" t="s">
        <v>191</v>
      </c>
      <c r="M22" s="243" t="s">
        <v>191</v>
      </c>
      <c r="N22" s="243" t="s">
        <v>191</v>
      </c>
      <c r="O22" s="243" t="s">
        <v>191</v>
      </c>
      <c r="P22" s="243" t="s">
        <v>191</v>
      </c>
      <c r="Q22" s="243" t="s">
        <v>191</v>
      </c>
      <c r="R22" s="243" t="s">
        <v>191</v>
      </c>
      <c r="S22" s="243" t="s">
        <v>191</v>
      </c>
      <c r="T22" s="243" t="s">
        <v>191</v>
      </c>
      <c r="U22" s="243" t="s">
        <v>191</v>
      </c>
      <c r="V22" s="243" t="s">
        <v>191</v>
      </c>
      <c r="W22" s="243" t="s">
        <v>191</v>
      </c>
      <c r="X22" s="243" t="s">
        <v>191</v>
      </c>
      <c r="Y22" s="243" t="s">
        <v>191</v>
      </c>
      <c r="Z22" s="239"/>
    </row>
    <row r="23" spans="1:27" s="240" customFormat="1" x14ac:dyDescent="0.3">
      <c r="A23" s="252">
        <v>21</v>
      </c>
      <c r="B23" s="253" t="s">
        <v>24</v>
      </c>
      <c r="C23" s="253" t="s">
        <v>107</v>
      </c>
      <c r="D23" s="253" t="s">
        <v>71</v>
      </c>
      <c r="E23" s="253" t="s">
        <v>191</v>
      </c>
      <c r="F23" s="243">
        <v>100</v>
      </c>
      <c r="G23" s="243">
        <v>100</v>
      </c>
      <c r="H23" s="243">
        <v>100</v>
      </c>
      <c r="I23" s="243">
        <v>100</v>
      </c>
      <c r="J23" s="243">
        <v>100</v>
      </c>
      <c r="K23" s="243">
        <v>100</v>
      </c>
      <c r="L23" s="243" t="s">
        <v>191</v>
      </c>
      <c r="M23" s="243" t="s">
        <v>191</v>
      </c>
      <c r="N23" s="243" t="s">
        <v>191</v>
      </c>
      <c r="O23" s="243" t="s">
        <v>191</v>
      </c>
      <c r="P23" s="243" t="s">
        <v>191</v>
      </c>
      <c r="Q23" s="243" t="s">
        <v>191</v>
      </c>
      <c r="R23" s="243" t="s">
        <v>191</v>
      </c>
      <c r="S23" s="243" t="s">
        <v>191</v>
      </c>
      <c r="T23" s="243" t="s">
        <v>191</v>
      </c>
      <c r="U23" s="243" t="s">
        <v>191</v>
      </c>
      <c r="V23" s="243" t="s">
        <v>191</v>
      </c>
      <c r="W23" s="243" t="s">
        <v>191</v>
      </c>
      <c r="X23" s="243" t="s">
        <v>191</v>
      </c>
      <c r="Y23" s="243" t="s">
        <v>191</v>
      </c>
      <c r="Z23" s="239"/>
    </row>
    <row r="24" spans="1:27" s="240" customFormat="1" x14ac:dyDescent="0.3">
      <c r="A24" s="252">
        <v>10</v>
      </c>
      <c r="B24" s="253" t="s">
        <v>13</v>
      </c>
      <c r="C24" s="253" t="s">
        <v>87</v>
      </c>
      <c r="D24" s="253" t="s">
        <v>139</v>
      </c>
      <c r="E24" s="253" t="s">
        <v>191</v>
      </c>
      <c r="F24" s="243" t="s">
        <v>93</v>
      </c>
      <c r="G24" s="243" t="s">
        <v>93</v>
      </c>
      <c r="H24" s="243" t="s">
        <v>93</v>
      </c>
      <c r="I24" s="243" t="s">
        <v>93</v>
      </c>
      <c r="J24" s="243" t="s">
        <v>93</v>
      </c>
      <c r="K24" s="243" t="s">
        <v>93</v>
      </c>
      <c r="L24" s="243" t="s">
        <v>191</v>
      </c>
      <c r="M24" s="243" t="s">
        <v>191</v>
      </c>
      <c r="N24" s="243" t="s">
        <v>191</v>
      </c>
      <c r="O24" s="243" t="s">
        <v>191</v>
      </c>
      <c r="P24" s="243" t="s">
        <v>191</v>
      </c>
      <c r="Q24" s="243" t="s">
        <v>191</v>
      </c>
      <c r="R24" s="243" t="s">
        <v>191</v>
      </c>
      <c r="S24" s="243" t="s">
        <v>191</v>
      </c>
      <c r="T24" s="243" t="s">
        <v>191</v>
      </c>
      <c r="U24" s="243" t="s">
        <v>191</v>
      </c>
      <c r="V24" s="243" t="s">
        <v>191</v>
      </c>
      <c r="W24" s="243" t="s">
        <v>191</v>
      </c>
      <c r="X24" s="243" t="s">
        <v>191</v>
      </c>
      <c r="Y24" s="243" t="s">
        <v>191</v>
      </c>
      <c r="Z24" s="239"/>
    </row>
    <row r="25" spans="1:27" s="240" customFormat="1" x14ac:dyDescent="0.3">
      <c r="A25" s="252">
        <v>5</v>
      </c>
      <c r="B25" s="253" t="s">
        <v>8</v>
      </c>
      <c r="C25" s="253" t="s">
        <v>88</v>
      </c>
      <c r="D25" s="253" t="s">
        <v>139</v>
      </c>
      <c r="E25" s="253" t="s">
        <v>191</v>
      </c>
      <c r="F25" s="245" t="s">
        <v>324</v>
      </c>
      <c r="G25" s="245" t="s">
        <v>324</v>
      </c>
      <c r="H25" s="245" t="s">
        <v>324</v>
      </c>
      <c r="I25" s="245" t="s">
        <v>324</v>
      </c>
      <c r="J25" s="245" t="s">
        <v>324</v>
      </c>
      <c r="K25" s="245" t="s">
        <v>324</v>
      </c>
      <c r="L25" s="245" t="s">
        <v>191</v>
      </c>
      <c r="M25" s="245" t="s">
        <v>191</v>
      </c>
      <c r="N25" s="245" t="s">
        <v>191</v>
      </c>
      <c r="O25" s="245" t="s">
        <v>191</v>
      </c>
      <c r="P25" s="245" t="s">
        <v>191</v>
      </c>
      <c r="Q25" s="245" t="s">
        <v>191</v>
      </c>
      <c r="R25" s="245" t="s">
        <v>191</v>
      </c>
      <c r="S25" s="245" t="s">
        <v>191</v>
      </c>
      <c r="T25" s="245" t="s">
        <v>191</v>
      </c>
      <c r="U25" s="245" t="s">
        <v>191</v>
      </c>
      <c r="V25" s="245" t="s">
        <v>191</v>
      </c>
      <c r="W25" s="245" t="s">
        <v>191</v>
      </c>
      <c r="X25" s="245" t="s">
        <v>191</v>
      </c>
      <c r="Y25" s="245" t="s">
        <v>191</v>
      </c>
      <c r="Z25" s="239"/>
    </row>
    <row r="26" spans="1:27" s="240" customFormat="1" x14ac:dyDescent="0.3">
      <c r="A26" s="252">
        <v>9</v>
      </c>
      <c r="B26" s="253" t="s">
        <v>307</v>
      </c>
      <c r="C26" s="253" t="s">
        <v>308</v>
      </c>
      <c r="D26" s="253" t="s">
        <v>139</v>
      </c>
      <c r="E26" s="253" t="s">
        <v>191</v>
      </c>
      <c r="F26" s="243" t="s">
        <v>328</v>
      </c>
      <c r="G26" s="243" t="s">
        <v>327</v>
      </c>
      <c r="H26" s="243" t="s">
        <v>328</v>
      </c>
      <c r="I26" s="243" t="s">
        <v>328</v>
      </c>
      <c r="J26" s="243" t="s">
        <v>328</v>
      </c>
      <c r="K26" s="243" t="s">
        <v>328</v>
      </c>
      <c r="L26" s="243" t="s">
        <v>191</v>
      </c>
      <c r="M26" s="243" t="s">
        <v>191</v>
      </c>
      <c r="N26" s="243" t="s">
        <v>191</v>
      </c>
      <c r="O26" s="243" t="s">
        <v>191</v>
      </c>
      <c r="P26" s="243" t="s">
        <v>191</v>
      </c>
      <c r="Q26" s="243" t="s">
        <v>191</v>
      </c>
      <c r="R26" s="243" t="s">
        <v>191</v>
      </c>
      <c r="S26" s="243" t="s">
        <v>191</v>
      </c>
      <c r="T26" s="243" t="s">
        <v>191</v>
      </c>
      <c r="U26" s="243" t="s">
        <v>191</v>
      </c>
      <c r="V26" s="243" t="s">
        <v>191</v>
      </c>
      <c r="W26" s="243" t="s">
        <v>191</v>
      </c>
      <c r="X26" s="243" t="s">
        <v>191</v>
      </c>
      <c r="Y26" s="243" t="s">
        <v>191</v>
      </c>
      <c r="Z26" s="239"/>
    </row>
    <row r="27" spans="1:27" s="251" customFormat="1" x14ac:dyDescent="0.3">
      <c r="A27" s="248"/>
      <c r="B27" s="235" t="s">
        <v>152</v>
      </c>
      <c r="C27" s="235"/>
      <c r="D27" s="235"/>
      <c r="E27" s="235"/>
      <c r="F27" s="248"/>
      <c r="G27" s="248"/>
      <c r="H27" s="248"/>
      <c r="I27" s="248"/>
      <c r="J27" s="248"/>
      <c r="K27" s="248"/>
      <c r="L27" s="248"/>
      <c r="M27" s="248"/>
      <c r="N27" s="248"/>
      <c r="O27" s="248"/>
      <c r="P27" s="248"/>
      <c r="Q27" s="248"/>
      <c r="R27" s="248"/>
      <c r="S27" s="248"/>
      <c r="T27" s="248"/>
      <c r="U27" s="248"/>
      <c r="V27" s="248"/>
      <c r="W27" s="248"/>
      <c r="X27" s="248"/>
      <c r="Y27" s="248"/>
      <c r="Z27" s="249"/>
      <c r="AA27" s="250"/>
    </row>
    <row r="28" spans="1:27" s="240" customFormat="1" x14ac:dyDescent="0.3">
      <c r="A28" s="252">
        <v>22</v>
      </c>
      <c r="B28" s="253" t="s">
        <v>25</v>
      </c>
      <c r="C28" s="253" t="s">
        <v>106</v>
      </c>
      <c r="D28" s="253" t="s">
        <v>139</v>
      </c>
      <c r="E28" s="253" t="s">
        <v>191</v>
      </c>
      <c r="F28" s="246">
        <v>50</v>
      </c>
      <c r="G28" s="246">
        <v>50</v>
      </c>
      <c r="H28" s="246">
        <v>50</v>
      </c>
      <c r="I28" s="246">
        <v>50</v>
      </c>
      <c r="J28" s="246">
        <v>50</v>
      </c>
      <c r="K28" s="246">
        <v>50</v>
      </c>
      <c r="L28" s="243" t="s">
        <v>191</v>
      </c>
      <c r="M28" s="243" t="s">
        <v>191</v>
      </c>
      <c r="N28" s="243" t="s">
        <v>191</v>
      </c>
      <c r="O28" s="243" t="s">
        <v>191</v>
      </c>
      <c r="P28" s="243" t="s">
        <v>191</v>
      </c>
      <c r="Q28" s="243" t="s">
        <v>191</v>
      </c>
      <c r="R28" s="243" t="s">
        <v>191</v>
      </c>
      <c r="S28" s="243" t="s">
        <v>191</v>
      </c>
      <c r="T28" s="243" t="s">
        <v>191</v>
      </c>
      <c r="U28" s="243" t="s">
        <v>191</v>
      </c>
      <c r="V28" s="243" t="s">
        <v>191</v>
      </c>
      <c r="W28" s="243" t="s">
        <v>191</v>
      </c>
      <c r="X28" s="243" t="s">
        <v>191</v>
      </c>
      <c r="Y28" s="243" t="s">
        <v>191</v>
      </c>
      <c r="Z28" s="239"/>
    </row>
    <row r="29" spans="1:27" s="240" customFormat="1" x14ac:dyDescent="0.3">
      <c r="A29" s="252">
        <v>8</v>
      </c>
      <c r="B29" s="253" t="s">
        <v>11</v>
      </c>
      <c r="C29" s="253" t="s">
        <v>86</v>
      </c>
      <c r="D29" s="253" t="s">
        <v>139</v>
      </c>
      <c r="E29" s="253" t="s">
        <v>191</v>
      </c>
      <c r="F29" s="247" t="s">
        <v>332</v>
      </c>
      <c r="G29" s="247" t="s">
        <v>331</v>
      </c>
      <c r="H29" s="247" t="s">
        <v>332</v>
      </c>
      <c r="I29" s="247" t="s">
        <v>332</v>
      </c>
      <c r="J29" s="247" t="s">
        <v>332</v>
      </c>
      <c r="K29" s="247" t="s">
        <v>332</v>
      </c>
      <c r="L29" s="247" t="s">
        <v>191</v>
      </c>
      <c r="M29" s="247" t="s">
        <v>191</v>
      </c>
      <c r="N29" s="247" t="s">
        <v>191</v>
      </c>
      <c r="O29" s="247" t="s">
        <v>191</v>
      </c>
      <c r="P29" s="247" t="s">
        <v>191</v>
      </c>
      <c r="Q29" s="247" t="s">
        <v>191</v>
      </c>
      <c r="R29" s="247" t="s">
        <v>191</v>
      </c>
      <c r="S29" s="247" t="s">
        <v>191</v>
      </c>
      <c r="T29" s="247" t="s">
        <v>191</v>
      </c>
      <c r="U29" s="247" t="s">
        <v>191</v>
      </c>
      <c r="V29" s="247" t="s">
        <v>191</v>
      </c>
      <c r="W29" s="247" t="s">
        <v>191</v>
      </c>
      <c r="X29" s="247" t="s">
        <v>191</v>
      </c>
      <c r="Y29" s="247" t="s">
        <v>191</v>
      </c>
      <c r="Z29" s="239"/>
    </row>
    <row r="30" spans="1:27" s="240" customFormat="1" x14ac:dyDescent="0.3">
      <c r="A30" s="252">
        <v>7</v>
      </c>
      <c r="B30" s="253" t="s">
        <v>10</v>
      </c>
      <c r="C30" s="253" t="s">
        <v>145</v>
      </c>
      <c r="D30" s="253" t="s">
        <v>139</v>
      </c>
      <c r="E30" s="253" t="s">
        <v>191</v>
      </c>
      <c r="F30" s="247" t="s">
        <v>333</v>
      </c>
      <c r="G30" s="245" t="s">
        <v>334</v>
      </c>
      <c r="H30" s="247" t="s">
        <v>333</v>
      </c>
      <c r="I30" s="247" t="s">
        <v>333</v>
      </c>
      <c r="J30" s="247" t="s">
        <v>333</v>
      </c>
      <c r="K30" s="247" t="s">
        <v>333</v>
      </c>
      <c r="L30" s="247" t="s">
        <v>191</v>
      </c>
      <c r="M30" s="247" t="s">
        <v>191</v>
      </c>
      <c r="N30" s="247" t="s">
        <v>191</v>
      </c>
      <c r="O30" s="247" t="s">
        <v>191</v>
      </c>
      <c r="P30" s="247" t="s">
        <v>191</v>
      </c>
      <c r="Q30" s="247" t="s">
        <v>191</v>
      </c>
      <c r="R30" s="247" t="s">
        <v>191</v>
      </c>
      <c r="S30" s="247" t="s">
        <v>191</v>
      </c>
      <c r="T30" s="247" t="s">
        <v>191</v>
      </c>
      <c r="U30" s="247" t="s">
        <v>191</v>
      </c>
      <c r="V30" s="247" t="s">
        <v>191</v>
      </c>
      <c r="W30" s="247" t="s">
        <v>191</v>
      </c>
      <c r="X30" s="247" t="s">
        <v>191</v>
      </c>
      <c r="Y30" s="247" t="s">
        <v>191</v>
      </c>
      <c r="Z30" s="239"/>
    </row>
    <row r="31" spans="1:27" s="251" customFormat="1" x14ac:dyDescent="0.3">
      <c r="A31" s="248"/>
      <c r="B31" s="235" t="s">
        <v>155</v>
      </c>
      <c r="C31" s="235"/>
      <c r="D31" s="235"/>
      <c r="E31" s="235"/>
      <c r="F31" s="248"/>
      <c r="G31" s="248"/>
      <c r="H31" s="248"/>
      <c r="I31" s="248"/>
      <c r="J31" s="248"/>
      <c r="K31" s="248"/>
      <c r="L31" s="248"/>
      <c r="M31" s="248"/>
      <c r="N31" s="248"/>
      <c r="O31" s="248"/>
      <c r="P31" s="248"/>
      <c r="Q31" s="248"/>
      <c r="R31" s="248"/>
      <c r="S31" s="248"/>
      <c r="T31" s="248"/>
      <c r="U31" s="248"/>
      <c r="V31" s="248"/>
      <c r="W31" s="248"/>
      <c r="X31" s="248"/>
      <c r="Y31" s="248"/>
      <c r="Z31" s="249"/>
      <c r="AA31" s="250"/>
    </row>
    <row r="32" spans="1:27" s="240" customFormat="1" x14ac:dyDescent="0.3">
      <c r="A32" s="252">
        <v>6</v>
      </c>
      <c r="B32" s="253" t="s">
        <v>9</v>
      </c>
      <c r="C32" s="253" t="s">
        <v>92</v>
      </c>
      <c r="D32" s="253" t="s">
        <v>139</v>
      </c>
      <c r="E32" s="253" t="s">
        <v>191</v>
      </c>
      <c r="F32" s="241" t="s">
        <v>91</v>
      </c>
      <c r="G32" s="241" t="s">
        <v>90</v>
      </c>
      <c r="H32" s="243" t="s">
        <v>91</v>
      </c>
      <c r="I32" s="243" t="s">
        <v>91</v>
      </c>
      <c r="J32" s="243" t="s">
        <v>91</v>
      </c>
      <c r="K32" s="243" t="s">
        <v>91</v>
      </c>
      <c r="L32" s="243" t="s">
        <v>191</v>
      </c>
      <c r="M32" s="243" t="s">
        <v>191</v>
      </c>
      <c r="N32" s="243" t="s">
        <v>191</v>
      </c>
      <c r="O32" s="243" t="s">
        <v>191</v>
      </c>
      <c r="P32" s="243" t="s">
        <v>191</v>
      </c>
      <c r="Q32" s="243" t="s">
        <v>191</v>
      </c>
      <c r="R32" s="243" t="s">
        <v>191</v>
      </c>
      <c r="S32" s="243" t="s">
        <v>191</v>
      </c>
      <c r="T32" s="243" t="s">
        <v>191</v>
      </c>
      <c r="U32" s="243" t="s">
        <v>191</v>
      </c>
      <c r="V32" s="243" t="s">
        <v>191</v>
      </c>
      <c r="W32" s="243" t="s">
        <v>191</v>
      </c>
      <c r="X32" s="243" t="s">
        <v>191</v>
      </c>
      <c r="Y32" s="243" t="s">
        <v>191</v>
      </c>
      <c r="Z32" s="239"/>
    </row>
    <row r="33" spans="1:27" s="240" customFormat="1" x14ac:dyDescent="0.3">
      <c r="A33" s="252">
        <v>24</v>
      </c>
      <c r="B33" s="253" t="s">
        <v>27</v>
      </c>
      <c r="C33" s="253" t="s">
        <v>108</v>
      </c>
      <c r="D33" s="253" t="s">
        <v>71</v>
      </c>
      <c r="E33" s="253" t="s">
        <v>191</v>
      </c>
      <c r="F33" s="246">
        <v>0</v>
      </c>
      <c r="G33" s="246">
        <v>100</v>
      </c>
      <c r="H33" s="241">
        <v>0</v>
      </c>
      <c r="I33" s="241">
        <v>0</v>
      </c>
      <c r="J33" s="241">
        <v>0</v>
      </c>
      <c r="K33" s="241">
        <v>0</v>
      </c>
      <c r="L33" s="243" t="s">
        <v>191</v>
      </c>
      <c r="M33" s="243" t="s">
        <v>191</v>
      </c>
      <c r="N33" s="243" t="s">
        <v>191</v>
      </c>
      <c r="O33" s="243" t="s">
        <v>191</v>
      </c>
      <c r="P33" s="243" t="s">
        <v>191</v>
      </c>
      <c r="Q33" s="243" t="s">
        <v>191</v>
      </c>
      <c r="R33" s="243" t="s">
        <v>191</v>
      </c>
      <c r="S33" s="243" t="s">
        <v>191</v>
      </c>
      <c r="T33" s="243" t="s">
        <v>191</v>
      </c>
      <c r="U33" s="243" t="s">
        <v>191</v>
      </c>
      <c r="V33" s="243" t="s">
        <v>191</v>
      </c>
      <c r="W33" s="243" t="s">
        <v>191</v>
      </c>
      <c r="X33" s="243" t="s">
        <v>191</v>
      </c>
      <c r="Y33" s="243" t="s">
        <v>191</v>
      </c>
      <c r="Z33" s="239"/>
    </row>
    <row r="34" spans="1:27" s="240" customFormat="1" x14ac:dyDescent="0.3">
      <c r="A34" s="252">
        <v>30</v>
      </c>
      <c r="B34" s="253" t="s">
        <v>32</v>
      </c>
      <c r="C34" s="253" t="s">
        <v>116</v>
      </c>
      <c r="D34" s="253" t="s">
        <v>71</v>
      </c>
      <c r="E34" s="253" t="s">
        <v>140</v>
      </c>
      <c r="F34" s="246">
        <v>5</v>
      </c>
      <c r="G34" s="246">
        <v>50</v>
      </c>
      <c r="H34" s="243">
        <v>10</v>
      </c>
      <c r="I34" s="243">
        <v>10</v>
      </c>
      <c r="J34" s="243">
        <v>10</v>
      </c>
      <c r="K34" s="243">
        <v>10</v>
      </c>
      <c r="L34" s="243" t="s">
        <v>191</v>
      </c>
      <c r="M34" s="243" t="s">
        <v>191</v>
      </c>
      <c r="N34" s="243" t="s">
        <v>191</v>
      </c>
      <c r="O34" s="243" t="s">
        <v>191</v>
      </c>
      <c r="P34" s="243" t="s">
        <v>191</v>
      </c>
      <c r="Q34" s="243" t="s">
        <v>191</v>
      </c>
      <c r="R34" s="243" t="s">
        <v>191</v>
      </c>
      <c r="S34" s="243" t="s">
        <v>191</v>
      </c>
      <c r="T34" s="243" t="s">
        <v>191</v>
      </c>
      <c r="U34" s="243" t="s">
        <v>191</v>
      </c>
      <c r="V34" s="243" t="s">
        <v>191</v>
      </c>
      <c r="W34" s="243" t="s">
        <v>191</v>
      </c>
      <c r="X34" s="243" t="s">
        <v>191</v>
      </c>
      <c r="Y34" s="243" t="s">
        <v>191</v>
      </c>
      <c r="Z34" s="239"/>
    </row>
    <row r="35" spans="1:27" s="251" customFormat="1" x14ac:dyDescent="0.3">
      <c r="A35" s="248"/>
      <c r="B35" s="235" t="s">
        <v>154</v>
      </c>
      <c r="C35" s="235"/>
      <c r="D35" s="235"/>
      <c r="E35" s="235"/>
      <c r="F35" s="248"/>
      <c r="G35" s="248"/>
      <c r="H35" s="248"/>
      <c r="I35" s="248"/>
      <c r="J35" s="248"/>
      <c r="K35" s="248"/>
      <c r="L35" s="248"/>
      <c r="M35" s="248"/>
      <c r="N35" s="248"/>
      <c r="O35" s="248"/>
      <c r="P35" s="248"/>
      <c r="Q35" s="248"/>
      <c r="R35" s="248"/>
      <c r="S35" s="248"/>
      <c r="T35" s="248"/>
      <c r="U35" s="248"/>
      <c r="V35" s="248"/>
      <c r="W35" s="248"/>
      <c r="X35" s="248"/>
      <c r="Y35" s="248"/>
      <c r="Z35" s="249"/>
      <c r="AA35" s="250"/>
    </row>
    <row r="36" spans="1:27" s="240" customFormat="1" x14ac:dyDescent="0.3">
      <c r="A36" s="252">
        <v>28</v>
      </c>
      <c r="B36" s="253" t="s">
        <v>31</v>
      </c>
      <c r="C36" s="253" t="s">
        <v>114</v>
      </c>
      <c r="D36" s="253" t="s">
        <v>139</v>
      </c>
      <c r="E36" s="253" t="s">
        <v>191</v>
      </c>
      <c r="F36" s="243" t="s">
        <v>340</v>
      </c>
      <c r="G36" s="243" t="s">
        <v>113</v>
      </c>
      <c r="H36" s="243" t="s">
        <v>340</v>
      </c>
      <c r="I36" s="243" t="s">
        <v>340</v>
      </c>
      <c r="J36" s="243" t="s">
        <v>340</v>
      </c>
      <c r="K36" s="243" t="s">
        <v>340</v>
      </c>
      <c r="L36" s="243" t="s">
        <v>191</v>
      </c>
      <c r="M36" s="243" t="s">
        <v>191</v>
      </c>
      <c r="N36" s="243" t="s">
        <v>191</v>
      </c>
      <c r="O36" s="243" t="s">
        <v>191</v>
      </c>
      <c r="P36" s="243" t="s">
        <v>191</v>
      </c>
      <c r="Q36" s="243" t="s">
        <v>191</v>
      </c>
      <c r="R36" s="243" t="s">
        <v>191</v>
      </c>
      <c r="S36" s="243" t="s">
        <v>191</v>
      </c>
      <c r="T36" s="243" t="s">
        <v>191</v>
      </c>
      <c r="U36" s="243" t="s">
        <v>191</v>
      </c>
      <c r="V36" s="243" t="s">
        <v>191</v>
      </c>
      <c r="W36" s="243" t="s">
        <v>191</v>
      </c>
      <c r="X36" s="243" t="s">
        <v>191</v>
      </c>
      <c r="Y36" s="243" t="s">
        <v>191</v>
      </c>
      <c r="Z36" s="239"/>
    </row>
    <row r="37" spans="1:27" s="240" customFormat="1" x14ac:dyDescent="0.3">
      <c r="A37" s="252">
        <v>29</v>
      </c>
      <c r="B37" s="253" t="s">
        <v>339</v>
      </c>
      <c r="C37" s="253" t="s">
        <v>115</v>
      </c>
      <c r="D37" s="253" t="s">
        <v>139</v>
      </c>
      <c r="E37" s="253" t="s">
        <v>191</v>
      </c>
      <c r="F37" s="243" t="s">
        <v>103</v>
      </c>
      <c r="G37" s="243" t="s">
        <v>338</v>
      </c>
      <c r="H37" s="243" t="s">
        <v>338</v>
      </c>
      <c r="I37" s="243" t="s">
        <v>338</v>
      </c>
      <c r="J37" s="243" t="s">
        <v>338</v>
      </c>
      <c r="K37" s="243" t="s">
        <v>338</v>
      </c>
      <c r="L37" s="243" t="s">
        <v>191</v>
      </c>
      <c r="M37" s="243" t="s">
        <v>191</v>
      </c>
      <c r="N37" s="243" t="s">
        <v>191</v>
      </c>
      <c r="O37" s="243" t="s">
        <v>191</v>
      </c>
      <c r="P37" s="243" t="s">
        <v>191</v>
      </c>
      <c r="Q37" s="243" t="s">
        <v>191</v>
      </c>
      <c r="R37" s="243" t="s">
        <v>191</v>
      </c>
      <c r="S37" s="243" t="s">
        <v>191</v>
      </c>
      <c r="T37" s="243" t="s">
        <v>191</v>
      </c>
      <c r="U37" s="243" t="s">
        <v>191</v>
      </c>
      <c r="V37" s="243" t="s">
        <v>191</v>
      </c>
      <c r="W37" s="243" t="s">
        <v>191</v>
      </c>
      <c r="X37" s="243" t="s">
        <v>191</v>
      </c>
      <c r="Y37" s="243" t="s">
        <v>191</v>
      </c>
      <c r="Z37" s="239"/>
    </row>
    <row r="38" spans="1:27" s="240" customFormat="1" x14ac:dyDescent="0.3">
      <c r="A38" s="252">
        <v>27</v>
      </c>
      <c r="B38" s="253" t="s">
        <v>30</v>
      </c>
      <c r="C38" s="253" t="s">
        <v>112</v>
      </c>
      <c r="D38" s="254" t="s">
        <v>139</v>
      </c>
      <c r="E38" s="253" t="s">
        <v>191</v>
      </c>
      <c r="F38" s="243" t="s">
        <v>91</v>
      </c>
      <c r="G38" s="243" t="s">
        <v>90</v>
      </c>
      <c r="H38" s="243" t="s">
        <v>90</v>
      </c>
      <c r="I38" s="243" t="s">
        <v>90</v>
      </c>
      <c r="J38" s="243" t="s">
        <v>90</v>
      </c>
      <c r="K38" s="243" t="s">
        <v>90</v>
      </c>
      <c r="L38" s="243" t="s">
        <v>191</v>
      </c>
      <c r="M38" s="243" t="s">
        <v>191</v>
      </c>
      <c r="N38" s="243" t="s">
        <v>191</v>
      </c>
      <c r="O38" s="243" t="s">
        <v>191</v>
      </c>
      <c r="P38" s="243" t="s">
        <v>191</v>
      </c>
      <c r="Q38" s="243" t="s">
        <v>191</v>
      </c>
      <c r="R38" s="243" t="s">
        <v>191</v>
      </c>
      <c r="S38" s="243" t="s">
        <v>191</v>
      </c>
      <c r="T38" s="243" t="s">
        <v>191</v>
      </c>
      <c r="U38" s="243" t="s">
        <v>191</v>
      </c>
      <c r="V38" s="243" t="s">
        <v>191</v>
      </c>
      <c r="W38" s="243" t="s">
        <v>191</v>
      </c>
      <c r="X38" s="243" t="s">
        <v>191</v>
      </c>
      <c r="Y38" s="243" t="s">
        <v>191</v>
      </c>
      <c r="Z38" s="239"/>
    </row>
    <row r="39" spans="1:27" s="240" customFormat="1" x14ac:dyDescent="0.3">
      <c r="A39" s="252">
        <v>20</v>
      </c>
      <c r="B39" s="253" t="s">
        <v>23</v>
      </c>
      <c r="C39" s="253" t="s">
        <v>147</v>
      </c>
      <c r="D39" s="253" t="s">
        <v>71</v>
      </c>
      <c r="E39" s="253" t="s">
        <v>191</v>
      </c>
      <c r="F39" s="246"/>
      <c r="G39" s="246">
        <v>0</v>
      </c>
      <c r="H39" s="243">
        <v>5</v>
      </c>
      <c r="I39" s="243">
        <v>5</v>
      </c>
      <c r="J39" s="243">
        <v>5</v>
      </c>
      <c r="K39" s="243">
        <v>5</v>
      </c>
      <c r="L39" s="243" t="s">
        <v>191</v>
      </c>
      <c r="M39" s="243" t="s">
        <v>191</v>
      </c>
      <c r="N39" s="243" t="s">
        <v>191</v>
      </c>
      <c r="O39" s="243" t="s">
        <v>191</v>
      </c>
      <c r="P39" s="243" t="s">
        <v>191</v>
      </c>
      <c r="Q39" s="243" t="s">
        <v>191</v>
      </c>
      <c r="R39" s="243" t="s">
        <v>191</v>
      </c>
      <c r="S39" s="243" t="s">
        <v>191</v>
      </c>
      <c r="T39" s="243" t="s">
        <v>191</v>
      </c>
      <c r="U39" s="243" t="s">
        <v>191</v>
      </c>
      <c r="V39" s="243" t="s">
        <v>191</v>
      </c>
      <c r="W39" s="243" t="s">
        <v>191</v>
      </c>
      <c r="X39" s="243" t="s">
        <v>191</v>
      </c>
      <c r="Y39" s="243" t="s">
        <v>191</v>
      </c>
      <c r="Z39" s="239"/>
    </row>
    <row r="40" spans="1:27" s="240" customFormat="1" x14ac:dyDescent="0.3">
      <c r="A40" s="252">
        <v>18</v>
      </c>
      <c r="B40" s="253" t="s">
        <v>21</v>
      </c>
      <c r="C40" s="253" t="s">
        <v>21</v>
      </c>
      <c r="D40" s="253" t="s">
        <v>139</v>
      </c>
      <c r="E40" s="253" t="s">
        <v>191</v>
      </c>
      <c r="F40" s="241" t="s">
        <v>91</v>
      </c>
      <c r="G40" s="241" t="s">
        <v>91</v>
      </c>
      <c r="H40" s="241" t="s">
        <v>90</v>
      </c>
      <c r="I40" s="241" t="s">
        <v>90</v>
      </c>
      <c r="J40" s="241" t="s">
        <v>90</v>
      </c>
      <c r="K40" s="241" t="s">
        <v>90</v>
      </c>
      <c r="L40" s="241" t="s">
        <v>191</v>
      </c>
      <c r="M40" s="241" t="s">
        <v>191</v>
      </c>
      <c r="N40" s="241" t="s">
        <v>191</v>
      </c>
      <c r="O40" s="241" t="s">
        <v>191</v>
      </c>
      <c r="P40" s="241" t="s">
        <v>191</v>
      </c>
      <c r="Q40" s="241" t="s">
        <v>191</v>
      </c>
      <c r="R40" s="241" t="s">
        <v>191</v>
      </c>
      <c r="S40" s="241" t="s">
        <v>191</v>
      </c>
      <c r="T40" s="241" t="s">
        <v>191</v>
      </c>
      <c r="U40" s="241" t="s">
        <v>191</v>
      </c>
      <c r="V40" s="241" t="s">
        <v>191</v>
      </c>
      <c r="W40" s="241" t="s">
        <v>191</v>
      </c>
      <c r="X40" s="241" t="s">
        <v>191</v>
      </c>
      <c r="Y40" s="241" t="s">
        <v>191</v>
      </c>
      <c r="Z40" s="239"/>
    </row>
  </sheetData>
  <sheetProtection algorithmName="SHA-512" hashValue="rb1OAR9h3+hYELr+jHYso2zjoIaBRqC0UlcMRQrg91QrrwrMsCgmA86kt9PjWcY3qZJ5ivoQy7j8V8wEJVzzmA==" saltValue="orh/U1LdFHsRy2sFUcs0yA==" spinCount="100000" sheet="1" objects="1" scenarios="1" selectLockedCells="1"/>
  <conditionalFormatting sqref="S17:Y17">
    <cfRule type="cellIs" dxfId="298" priority="168" operator="equal">
      <formula>"-"</formula>
    </cfRule>
    <cfRule type="cellIs" dxfId="297" priority="209" operator="lessThan">
      <formula>0</formula>
    </cfRule>
    <cfRule type="cellIs" dxfId="296" priority="223" operator="between">
      <formula>0</formula>
      <formula>2000</formula>
    </cfRule>
    <cfRule type="cellIs" dxfId="295" priority="225" operator="greaterThan">
      <formula>2000</formula>
    </cfRule>
  </conditionalFormatting>
  <conditionalFormatting sqref="S18:Y18">
    <cfRule type="cellIs" dxfId="294" priority="167" operator="equal">
      <formula>"-"</formula>
    </cfRule>
    <cfRule type="cellIs" dxfId="293" priority="208" operator="lessThan">
      <formula>0</formula>
    </cfRule>
    <cfRule type="cellIs" dxfId="292" priority="222" operator="between">
      <formula>0</formula>
      <formula>1000</formula>
    </cfRule>
    <cfRule type="cellIs" dxfId="291" priority="224" operator="greaterThan">
      <formula>1000</formula>
    </cfRule>
  </conditionalFormatting>
  <conditionalFormatting sqref="S22:Y22">
    <cfRule type="cellIs" dxfId="290" priority="154" operator="equal">
      <formula>"-"</formula>
    </cfRule>
    <cfRule type="cellIs" dxfId="289" priority="156" operator="lessThan">
      <formula>0</formula>
    </cfRule>
    <cfRule type="cellIs" dxfId="288" priority="158" operator="between">
      <formula>0</formula>
      <formula>2000</formula>
    </cfRule>
    <cfRule type="cellIs" dxfId="287" priority="160" operator="greaterThan">
      <formula>2000</formula>
    </cfRule>
  </conditionalFormatting>
  <conditionalFormatting sqref="S23:Y23">
    <cfRule type="cellIs" dxfId="286" priority="153" operator="equal">
      <formula>"-"</formula>
    </cfRule>
    <cfRule type="cellIs" dxfId="285" priority="155" operator="lessThan">
      <formula>0</formula>
    </cfRule>
    <cfRule type="cellIs" dxfId="284" priority="157" operator="between">
      <formula>0</formula>
      <formula>1000</formula>
    </cfRule>
    <cfRule type="cellIs" dxfId="283" priority="159" operator="greaterThan">
      <formula>1000</formula>
    </cfRule>
  </conditionalFormatting>
  <conditionalFormatting sqref="S33:Y33">
    <cfRule type="cellIs" dxfId="282" priority="146" operator="equal">
      <formula>"-"</formula>
    </cfRule>
    <cfRule type="cellIs" dxfId="281" priority="148" operator="lessThan">
      <formula>0</formula>
    </cfRule>
    <cfRule type="cellIs" dxfId="280" priority="150" operator="between">
      <formula>0</formula>
      <formula>2000</formula>
    </cfRule>
    <cfRule type="cellIs" dxfId="279" priority="152" operator="greaterThan">
      <formula>2000</formula>
    </cfRule>
  </conditionalFormatting>
  <conditionalFormatting sqref="S34:Y34">
    <cfRule type="cellIs" dxfId="278" priority="145" operator="equal">
      <formula>"-"</formula>
    </cfRule>
    <cfRule type="cellIs" dxfId="277" priority="147" operator="lessThan">
      <formula>0</formula>
    </cfRule>
    <cfRule type="cellIs" dxfId="276" priority="149" operator="between">
      <formula>0</formula>
      <formula>1000</formula>
    </cfRule>
    <cfRule type="cellIs" dxfId="275" priority="151" operator="greaterThan">
      <formula>1000</formula>
    </cfRule>
  </conditionalFormatting>
  <conditionalFormatting sqref="S39:Y39">
    <cfRule type="cellIs" dxfId="274" priority="141" operator="equal">
      <formula>"-"</formula>
    </cfRule>
    <cfRule type="cellIs" dxfId="273" priority="142" operator="lessThan">
      <formula>0</formula>
    </cfRule>
    <cfRule type="cellIs" dxfId="272" priority="143" operator="between">
      <formula>0</formula>
      <formula>2000</formula>
    </cfRule>
    <cfRule type="cellIs" dxfId="271" priority="144" operator="greaterThan">
      <formula>2000</formula>
    </cfRule>
  </conditionalFormatting>
  <conditionalFormatting sqref="S28:Y28">
    <cfRule type="cellIs" dxfId="270" priority="137" operator="equal">
      <formula>"-"</formula>
    </cfRule>
    <cfRule type="cellIs" dxfId="269" priority="138" operator="lessThan">
      <formula>0</formula>
    </cfRule>
    <cfRule type="cellIs" dxfId="268" priority="139" operator="between">
      <formula>0</formula>
      <formula>2000</formula>
    </cfRule>
    <cfRule type="cellIs" dxfId="267" priority="140" operator="greaterThan">
      <formula>2000</formula>
    </cfRule>
  </conditionalFormatting>
  <conditionalFormatting sqref="L28:R28">
    <cfRule type="cellIs" dxfId="266" priority="9" operator="equal">
      <formula>"-"</formula>
    </cfRule>
    <cfRule type="cellIs" dxfId="265" priority="10" operator="lessThan">
      <formula>0</formula>
    </cfRule>
    <cfRule type="cellIs" dxfId="264" priority="11" operator="between">
      <formula>0</formula>
      <formula>2000</formula>
    </cfRule>
    <cfRule type="cellIs" dxfId="263" priority="12" operator="greaterThan">
      <formula>2000</formula>
    </cfRule>
  </conditionalFormatting>
  <conditionalFormatting sqref="F17 H17:K17">
    <cfRule type="cellIs" dxfId="262" priority="72" operator="equal">
      <formula>"-"</formula>
    </cfRule>
    <cfRule type="cellIs" dxfId="261" priority="86" operator="lessThan">
      <formula>0</formula>
    </cfRule>
    <cfRule type="cellIs" dxfId="260" priority="94" operator="between">
      <formula>0</formula>
      <formula>2000</formula>
    </cfRule>
    <cfRule type="cellIs" dxfId="259" priority="96" operator="greaterThan">
      <formula>2000</formula>
    </cfRule>
  </conditionalFormatting>
  <conditionalFormatting sqref="F18 H18:K18">
    <cfRule type="cellIs" dxfId="258" priority="71" operator="equal">
      <formula>"-"</formula>
    </cfRule>
    <cfRule type="cellIs" dxfId="257" priority="85" operator="lessThan">
      <formula>0</formula>
    </cfRule>
    <cfRule type="cellIs" dxfId="256" priority="93" operator="between">
      <formula>0</formula>
      <formula>1000</formula>
    </cfRule>
    <cfRule type="cellIs" dxfId="255" priority="95" operator="greaterThan">
      <formula>1000</formula>
    </cfRule>
  </conditionalFormatting>
  <conditionalFormatting sqref="F22 H22:K22">
    <cfRule type="cellIs" dxfId="254" priority="70" operator="equal">
      <formula>"-"</formula>
    </cfRule>
    <cfRule type="cellIs" dxfId="253" priority="84" operator="lessThan">
      <formula>0</formula>
    </cfRule>
    <cfRule type="cellIs" dxfId="252" priority="91" operator="between">
      <formula>0</formula>
      <formula>45</formula>
    </cfRule>
    <cfRule type="cellIs" dxfId="251" priority="92" operator="greaterThan">
      <formula>45</formula>
    </cfRule>
  </conditionalFormatting>
  <conditionalFormatting sqref="F23 H23:K23">
    <cfRule type="cellIs" dxfId="250" priority="69" operator="equal">
      <formula>"-"</formula>
    </cfRule>
    <cfRule type="cellIs" dxfId="249" priority="83" operator="lessThan">
      <formula>0</formula>
    </cfRule>
    <cfRule type="cellIs" dxfId="248" priority="89" operator="between">
      <formula>0</formula>
      <formula>1000</formula>
    </cfRule>
    <cfRule type="cellIs" dxfId="247" priority="90" operator="greaterThan">
      <formula>1000</formula>
    </cfRule>
  </conditionalFormatting>
  <conditionalFormatting sqref="F28 H28:K28">
    <cfRule type="cellIs" dxfId="246" priority="68" operator="equal">
      <formula>"-"</formula>
    </cfRule>
    <cfRule type="cellIs" dxfId="245" priority="82" operator="lessThan">
      <formula>0</formula>
    </cfRule>
    <cfRule type="cellIs" dxfId="244" priority="87" operator="between">
      <formula>0</formula>
      <formula>200</formula>
    </cfRule>
    <cfRule type="cellIs" dxfId="243" priority="88" operator="greaterThan">
      <formula>200</formula>
    </cfRule>
  </conditionalFormatting>
  <conditionalFormatting sqref="F33 H33:K33">
    <cfRule type="cellIs" dxfId="242" priority="67" operator="equal">
      <formula>"-"</formula>
    </cfRule>
    <cfRule type="cellIs" dxfId="241" priority="77" operator="lessThan">
      <formula>0</formula>
    </cfRule>
    <cfRule type="cellIs" dxfId="240" priority="80" operator="between">
      <formula>0</formula>
      <formula>250</formula>
    </cfRule>
    <cfRule type="cellIs" dxfId="239" priority="81" operator="greaterThan">
      <formula>250</formula>
    </cfRule>
  </conditionalFormatting>
  <conditionalFormatting sqref="F34 H34:K34">
    <cfRule type="cellIs" dxfId="238" priority="66" operator="equal">
      <formula>"-"</formula>
    </cfRule>
    <cfRule type="cellIs" dxfId="237" priority="76" operator="lessThan">
      <formula>0</formula>
    </cfRule>
    <cfRule type="cellIs" dxfId="236" priority="78" operator="between">
      <formula>0</formula>
      <formula>50</formula>
    </cfRule>
    <cfRule type="cellIs" dxfId="235" priority="79" operator="greaterThan">
      <formula>50</formula>
    </cfRule>
  </conditionalFormatting>
  <conditionalFormatting sqref="F39 H39:K39">
    <cfRule type="cellIs" dxfId="234" priority="65" operator="equal">
      <formula>"-"</formula>
    </cfRule>
    <cfRule type="cellIs" dxfId="233" priority="73" operator="lessThan">
      <formula>0</formula>
    </cfRule>
    <cfRule type="cellIs" dxfId="232" priority="74" operator="between">
      <formula>0</formula>
      <formula>10</formula>
    </cfRule>
    <cfRule type="cellIs" dxfId="231" priority="75" operator="greaterThan">
      <formula>10</formula>
    </cfRule>
  </conditionalFormatting>
  <conditionalFormatting sqref="G17">
    <cfRule type="cellIs" dxfId="230" priority="61" operator="equal">
      <formula>"-"</formula>
    </cfRule>
    <cfRule type="cellIs" dxfId="229" priority="62" operator="between">
      <formula>0</formula>
      <formula>2000</formula>
    </cfRule>
    <cfRule type="cellIs" dxfId="228" priority="64" operator="greaterThan">
      <formula>2000</formula>
    </cfRule>
  </conditionalFormatting>
  <conditionalFormatting sqref="G22">
    <cfRule type="cellIs" dxfId="227" priority="54" operator="equal">
      <formula>"-"</formula>
    </cfRule>
    <cfRule type="cellIs" dxfId="226" priority="59" operator="between">
      <formula>0</formula>
      <formula>45</formula>
    </cfRule>
    <cfRule type="cellIs" dxfId="225" priority="60" operator="greaterThan">
      <formula>45</formula>
    </cfRule>
  </conditionalFormatting>
  <conditionalFormatting sqref="G28">
    <cfRule type="cellIs" dxfId="224" priority="47" operator="equal">
      <formula>"-"</formula>
    </cfRule>
    <cfRule type="cellIs" dxfId="223" priority="52" operator="lessThan">
      <formula>0</formula>
    </cfRule>
    <cfRule type="cellIs" dxfId="222" priority="55" operator="between">
      <formula>0</formula>
      <formula>200</formula>
    </cfRule>
    <cfRule type="cellIs" dxfId="221" priority="56" operator="greaterThan">
      <formula>200</formula>
    </cfRule>
  </conditionalFormatting>
  <conditionalFormatting sqref="G33">
    <cfRule type="cellIs" dxfId="220" priority="43" operator="equal">
      <formula>"-"</formula>
    </cfRule>
    <cfRule type="cellIs" dxfId="219" priority="50" operator="between">
      <formula>0</formula>
      <formula>250</formula>
    </cfRule>
  </conditionalFormatting>
  <conditionalFormatting sqref="G34">
    <cfRule type="cellIs" dxfId="218" priority="42" operator="equal">
      <formula>"-"</formula>
    </cfRule>
    <cfRule type="cellIs" dxfId="217" priority="46" operator="lessThan">
      <formula>0</formula>
    </cfRule>
    <cfRule type="cellIs" dxfId="216" priority="48" operator="between">
      <formula>0</formula>
      <formula>50</formula>
    </cfRule>
    <cfRule type="cellIs" dxfId="215" priority="49" operator="greaterThan">
      <formula>50</formula>
    </cfRule>
  </conditionalFormatting>
  <conditionalFormatting sqref="G39">
    <cfRule type="cellIs" dxfId="214" priority="41" operator="equal">
      <formula>"-"</formula>
    </cfRule>
    <cfRule type="cellIs" dxfId="213" priority="44" operator="between">
      <formula>0</formula>
      <formula>10</formula>
    </cfRule>
    <cfRule type="cellIs" dxfId="212" priority="45" operator="greaterThan">
      <formula>10</formula>
    </cfRule>
  </conditionalFormatting>
  <conditionalFormatting sqref="L17:R17">
    <cfRule type="cellIs" dxfId="211" priority="34" operator="equal">
      <formula>"-"</formula>
    </cfRule>
    <cfRule type="cellIs" dxfId="210" priority="36" operator="lessThan">
      <formula>0</formula>
    </cfRule>
    <cfRule type="cellIs" dxfId="209" priority="38" operator="between">
      <formula>0</formula>
      <formula>2000</formula>
    </cfRule>
    <cfRule type="cellIs" dxfId="208" priority="40" operator="greaterThan">
      <formula>2000</formula>
    </cfRule>
  </conditionalFormatting>
  <conditionalFormatting sqref="L18:R18">
    <cfRule type="cellIs" dxfId="207" priority="33" operator="equal">
      <formula>"-"</formula>
    </cfRule>
    <cfRule type="cellIs" dxfId="206" priority="35" operator="lessThan">
      <formula>0</formula>
    </cfRule>
    <cfRule type="cellIs" dxfId="205" priority="37" operator="between">
      <formula>0</formula>
      <formula>1000</formula>
    </cfRule>
    <cfRule type="cellIs" dxfId="204" priority="39" operator="greaterThan">
      <formula>1000</formula>
    </cfRule>
  </conditionalFormatting>
  <conditionalFormatting sqref="L22:R22">
    <cfRule type="cellIs" dxfId="203" priority="26" operator="equal">
      <formula>"-"</formula>
    </cfRule>
    <cfRule type="cellIs" dxfId="202" priority="28" operator="lessThan">
      <formula>0</formula>
    </cfRule>
    <cfRule type="cellIs" dxfId="201" priority="30" operator="between">
      <formula>0</formula>
      <formula>2000</formula>
    </cfRule>
    <cfRule type="cellIs" dxfId="200" priority="32" operator="greaterThan">
      <formula>2000</formula>
    </cfRule>
  </conditionalFormatting>
  <conditionalFormatting sqref="L23:R23">
    <cfRule type="cellIs" dxfId="199" priority="25" operator="equal">
      <formula>"-"</formula>
    </cfRule>
    <cfRule type="cellIs" dxfId="198" priority="27" operator="lessThan">
      <formula>0</formula>
    </cfRule>
    <cfRule type="cellIs" dxfId="197" priority="29" operator="between">
      <formula>0</formula>
      <formula>1000</formula>
    </cfRule>
    <cfRule type="cellIs" dxfId="196" priority="31" operator="greaterThan">
      <formula>1000</formula>
    </cfRule>
  </conditionalFormatting>
  <conditionalFormatting sqref="L33:R33">
    <cfRule type="cellIs" dxfId="195" priority="18" operator="equal">
      <formula>"-"</formula>
    </cfRule>
    <cfRule type="cellIs" dxfId="194" priority="20" operator="lessThan">
      <formula>0</formula>
    </cfRule>
    <cfRule type="cellIs" dxfId="193" priority="22" operator="between">
      <formula>0</formula>
      <formula>2000</formula>
    </cfRule>
    <cfRule type="cellIs" dxfId="192" priority="24" operator="greaterThan">
      <formula>2000</formula>
    </cfRule>
  </conditionalFormatting>
  <conditionalFormatting sqref="L34:R34">
    <cfRule type="cellIs" dxfId="191" priority="17" operator="equal">
      <formula>"-"</formula>
    </cfRule>
    <cfRule type="cellIs" dxfId="190" priority="19" operator="lessThan">
      <formula>0</formula>
    </cfRule>
    <cfRule type="cellIs" dxfId="189" priority="21" operator="between">
      <formula>0</formula>
      <formula>1000</formula>
    </cfRule>
    <cfRule type="cellIs" dxfId="188" priority="23" operator="greaterThan">
      <formula>1000</formula>
    </cfRule>
  </conditionalFormatting>
  <conditionalFormatting sqref="L39:R39">
    <cfRule type="cellIs" dxfId="187" priority="13" operator="equal">
      <formula>"-"</formula>
    </cfRule>
    <cfRule type="cellIs" dxfId="186" priority="14" operator="lessThan">
      <formula>0</formula>
    </cfRule>
    <cfRule type="cellIs" dxfId="185" priority="15" operator="between">
      <formula>0</formula>
      <formula>2000</formula>
    </cfRule>
    <cfRule type="cellIs" dxfId="184" priority="16" operator="greaterThan">
      <formula>2000</formula>
    </cfRule>
  </conditionalFormatting>
  <conditionalFormatting sqref="G18">
    <cfRule type="cellIs" dxfId="183" priority="5" operator="equal">
      <formula>"-"</formula>
    </cfRule>
    <cfRule type="cellIs" dxfId="182" priority="6" operator="lessThan">
      <formula>0</formula>
    </cfRule>
    <cfRule type="cellIs" dxfId="181" priority="7" operator="between">
      <formula>0</formula>
      <formula>1000</formula>
    </cfRule>
    <cfRule type="cellIs" dxfId="180" priority="8" operator="greaterThan">
      <formula>1000</formula>
    </cfRule>
  </conditionalFormatting>
  <conditionalFormatting sqref="G23">
    <cfRule type="cellIs" dxfId="179" priority="1" operator="equal">
      <formula>"-"</formula>
    </cfRule>
    <cfRule type="cellIs" dxfId="178" priority="2" operator="lessThan">
      <formula>0</formula>
    </cfRule>
    <cfRule type="cellIs" dxfId="177" priority="3" operator="between">
      <formula>0</formula>
      <formula>1000</formula>
    </cfRule>
    <cfRule type="cellIs" dxfId="176" priority="4" operator="greaterThan">
      <formula>1000</formula>
    </cfRule>
  </conditionalFormatting>
  <dataValidations count="16">
    <dataValidation type="list" allowBlank="1" showInputMessage="1" showErrorMessage="1" sqref="F3:Y6" xr:uid="{DFEC37F6-8243-4C08-BA2D-C38BC873ED82}">
      <formula1>Spoil_amendment_rate</formula1>
    </dataValidation>
    <dataValidation type="list" allowBlank="1" showInputMessage="1" showErrorMessage="1" sqref="F7:Y10 F14:Y14" xr:uid="{44A9CC3E-7E36-4A4C-9B3D-A7A6D69D96E2}">
      <formula1>Spoil_amendment_type</formula1>
    </dataValidation>
    <dataValidation type="list" allowBlank="1" showInputMessage="1" showErrorMessage="1" sqref="F11:Y13" xr:uid="{D1A72F07-5C92-434F-A1EF-2F90D80D3873}">
      <formula1>Amendment_form</formula1>
    </dataValidation>
    <dataValidation type="list" allowBlank="1" showInputMessage="1" showErrorMessage="1" sqref="F15:Y15" xr:uid="{21812781-6C2E-42B4-B255-37F41E2461DE}">
      <formula1>Topsoil_amendment_application_method</formula1>
    </dataValidation>
    <dataValidation type="list" allowBlank="1" showInputMessage="1" showErrorMessage="1" sqref="F19:Y19" xr:uid="{2A115AFD-A454-447D-A5C5-DB162BB9229E}">
      <formula1>Contourbank_permanence</formula1>
    </dataValidation>
    <dataValidation type="list" allowBlank="1" showInputMessage="1" showErrorMessage="1" sqref="F20:Y20" xr:uid="{FAC4A0AF-18D4-4775-8FB6-2E6747417EB4}">
      <formula1>Upslope_bund</formula1>
    </dataValidation>
    <dataValidation type="list" allowBlank="1" showInputMessage="1" showErrorMessage="1" sqref="F24:Y24" xr:uid="{E0006A20-C49A-4A13-BCF2-D293764C2DC3}">
      <formula1>Slope_shape</formula1>
    </dataValidation>
    <dataValidation type="list" allowBlank="1" showInputMessage="1" showErrorMessage="1" sqref="F25:Y25" xr:uid="{A01AB802-BF61-4B22-B08D-453908F808E7}">
      <formula1>Lateral_landform_uniformity</formula1>
    </dataValidation>
    <dataValidation type="list" allowBlank="1" showInputMessage="1" showErrorMessage="1" sqref="F26:Y26" xr:uid="{EA6395C9-8FD9-4E74-B375-952344186503}">
      <formula1>Slope_drainage_structures</formula1>
    </dataValidation>
    <dataValidation type="list" allowBlank="1" showInputMessage="1" showErrorMessage="1" sqref="F29:Y29" xr:uid="{10276862-C33E-4F01-A5B0-BA6C293C735D}">
      <formula1>Rip_direction</formula1>
    </dataValidation>
    <dataValidation type="list" allowBlank="1" showInputMessage="1" showErrorMessage="1" sqref="F30:Y30" xr:uid="{4EB38A3E-0DEF-41A1-A507-1556554AAAB6}">
      <formula1>Soil_moisture_at_time_of_ripping</formula1>
    </dataValidation>
    <dataValidation type="list" allowBlank="1" showInputMessage="1" showErrorMessage="1" sqref="F32:Y32" xr:uid="{AB323E0B-622F-499F-9A5D-6EBD082D353B}">
      <formula1>Rockmulch_applied</formula1>
    </dataValidation>
    <dataValidation type="list" allowBlank="1" showInputMessage="1" showErrorMessage="1" sqref="F36:Y36" xr:uid="{7038AA57-7C5D-47DE-A89F-FA7E67A6674B}">
      <formula1>EA_Landuse_requirement</formula1>
    </dataValidation>
    <dataValidation type="list" allowBlank="1" showInputMessage="1" showErrorMessage="1" sqref="F37:Y37" xr:uid="{1ED70792-03F7-425B-9B66-C181F0D687AE}">
      <formula1>Seed_mix_applied</formula1>
    </dataValidation>
    <dataValidation type="list" allowBlank="1" showInputMessage="1" showErrorMessage="1" sqref="F38:Y38" xr:uid="{EAF4D0D8-1EA9-4DC4-9117-43AC6EFA0291}">
      <formula1>Topsoil_fertiliser_addition</formula1>
    </dataValidation>
    <dataValidation type="list" allowBlank="1" showInputMessage="1" showErrorMessage="1" sqref="F40:Y40" xr:uid="{85E3D836-87B1-4C1A-BBF5-DCF79D14CE30}">
      <formula1>Irrigation</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DFEA-869D-43A7-8BEA-7A5C441EB4B2}">
  <sheetPr codeName="Sheet9">
    <tabColor rgb="FFFFC000"/>
  </sheetPr>
  <dimension ref="A1:AA21"/>
  <sheetViews>
    <sheetView zoomScale="70" zoomScaleNormal="70" workbookViewId="0">
      <selection activeCell="G20" sqref="G20"/>
    </sheetView>
  </sheetViews>
  <sheetFormatPr defaultRowHeight="14.4" x14ac:dyDescent="0.3"/>
  <cols>
    <col min="1" max="1" width="7.5546875" style="9" bestFit="1" customWidth="1"/>
    <col min="2" max="2" width="20.44140625" bestFit="1" customWidth="1"/>
    <col min="3" max="3" width="70.33203125" bestFit="1" customWidth="1"/>
    <col min="4" max="4" width="17.6640625" bestFit="1" customWidth="1"/>
    <col min="5" max="5" width="42.33203125" bestFit="1" customWidth="1"/>
    <col min="6" max="6" width="13.6640625" style="9" bestFit="1" customWidth="1"/>
    <col min="7" max="18" width="18.5546875" style="9" customWidth="1"/>
    <col min="19" max="25" width="18.5546875" style="55" customWidth="1"/>
  </cols>
  <sheetData>
    <row r="1" spans="1:27" s="256" customFormat="1" ht="57.6" x14ac:dyDescent="0.3">
      <c r="A1" s="233" t="s">
        <v>149</v>
      </c>
      <c r="B1" s="273" t="s">
        <v>73</v>
      </c>
      <c r="C1" s="273" t="s">
        <v>74</v>
      </c>
      <c r="D1" s="273" t="s">
        <v>72</v>
      </c>
      <c r="E1" s="273" t="s">
        <v>89</v>
      </c>
      <c r="F1" s="233" t="str">
        <f>Scenarios!A3&amp;Scenarios!$C3</f>
        <v>Scenario 01: 1. Pre-amendment</v>
      </c>
      <c r="G1" s="233" t="str">
        <f>Scenarios!A4&amp;Scenarios!$C4</f>
        <v>Scenario 02: 2. Rock mulch treatment</v>
      </c>
      <c r="H1" s="233" t="str">
        <f>Scenarios!A5&amp;Scenarios!$C5</f>
        <v>Scenario 03: 3. Post-amendment</v>
      </c>
      <c r="I1" s="233" t="str">
        <f>Scenarios!A6&amp;Scenarios!$C6</f>
        <v>Scenario 04: 4. Post-amendment (Reduced treatment depth)</v>
      </c>
      <c r="J1" s="233" t="str">
        <f>Scenarios!A7&amp;Scenarios!$C7</f>
        <v>Scenario 05: 5. Post-amendment (Reduced treatment ESP)</v>
      </c>
      <c r="K1" s="233" t="str">
        <f>Scenarios!A8&amp;Scenarios!$C8</f>
        <v>Scenario 06: 6. Post-amendment (Reduced treatment depth and ESP)</v>
      </c>
      <c r="L1" s="233" t="str">
        <f>Scenarios!A9&amp;Scenarios!$C9</f>
        <v>Scenario 07: -</v>
      </c>
      <c r="M1" s="233" t="str">
        <f>Scenarios!A10&amp;Scenarios!$C10</f>
        <v>Scenario 08: -</v>
      </c>
      <c r="N1" s="233" t="str">
        <f>Scenarios!A11&amp;Scenarios!$C11</f>
        <v>Scenario 09: -</v>
      </c>
      <c r="O1" s="233" t="str">
        <f>Scenarios!A12&amp;Scenarios!$C12</f>
        <v>Scenario 10: -</v>
      </c>
      <c r="P1" s="233" t="str">
        <f>Scenarios!A13&amp;Scenarios!$C13</f>
        <v>Scenario 11: -</v>
      </c>
      <c r="Q1" s="233" t="str">
        <f>Scenarios!A14&amp;Scenarios!$C14</f>
        <v>Scenario 12: -</v>
      </c>
      <c r="R1" s="233" t="str">
        <f>Scenarios!A15&amp;Scenarios!$C15</f>
        <v>Scenario 13: -</v>
      </c>
      <c r="S1" s="233" t="str">
        <f>Scenarios!A16&amp;Scenarios!$C16</f>
        <v>Scenario 14: -</v>
      </c>
      <c r="T1" s="233" t="str">
        <f>Scenarios!A17&amp;Scenarios!$C17</f>
        <v>Scenario 15: -</v>
      </c>
      <c r="U1" s="233" t="str">
        <f>Scenarios!A18&amp;Scenarios!$C18</f>
        <v>Scenario 16: -</v>
      </c>
      <c r="V1" s="233" t="str">
        <f>Scenarios!A19&amp;Scenarios!$C19</f>
        <v>Scenario 17: -</v>
      </c>
      <c r="W1" s="233" t="str">
        <f>Scenarios!A20&amp;Scenarios!$C20</f>
        <v>Scenario 18: -</v>
      </c>
      <c r="X1" s="233" t="str">
        <f>Scenarios!A21&amp;Scenarios!$C21</f>
        <v>Scenario 19: -</v>
      </c>
      <c r="Y1" s="233" t="str">
        <f>Scenarios!A22&amp;Scenarios!$C22</f>
        <v>Scenario 20: -</v>
      </c>
      <c r="Z1" s="255" t="s">
        <v>213</v>
      </c>
    </row>
    <row r="2" spans="1:27" s="272" customFormat="1" x14ac:dyDescent="0.3">
      <c r="A2" s="267"/>
      <c r="B2" s="268" t="s">
        <v>200</v>
      </c>
      <c r="C2" s="268"/>
      <c r="D2" s="268"/>
      <c r="E2" s="268"/>
      <c r="F2" s="269"/>
      <c r="G2" s="269"/>
      <c r="H2" s="269"/>
      <c r="I2" s="269"/>
      <c r="J2" s="269"/>
      <c r="K2" s="269"/>
      <c r="L2" s="269"/>
      <c r="M2" s="269"/>
      <c r="N2" s="269"/>
      <c r="O2" s="269"/>
      <c r="P2" s="269"/>
      <c r="Q2" s="269"/>
      <c r="R2" s="269"/>
      <c r="S2" s="269"/>
      <c r="T2" s="269"/>
      <c r="U2" s="269"/>
      <c r="V2" s="269"/>
      <c r="W2" s="269"/>
      <c r="X2" s="269"/>
      <c r="Y2" s="269"/>
      <c r="Z2" s="270"/>
      <c r="AA2" s="271"/>
    </row>
    <row r="3" spans="1:27" s="259" customFormat="1" x14ac:dyDescent="0.3">
      <c r="A3" s="274">
        <v>10</v>
      </c>
      <c r="B3" s="275" t="s">
        <v>42</v>
      </c>
      <c r="C3" s="276" t="s">
        <v>204</v>
      </c>
      <c r="D3" s="276" t="s">
        <v>71</v>
      </c>
      <c r="E3" s="275" t="s">
        <v>191</v>
      </c>
      <c r="F3" s="261">
        <v>5.7</v>
      </c>
      <c r="G3" s="261">
        <v>5.7</v>
      </c>
      <c r="H3" s="261">
        <v>5.7</v>
      </c>
      <c r="I3" s="261">
        <v>5.7</v>
      </c>
      <c r="J3" s="261">
        <v>5.7</v>
      </c>
      <c r="K3" s="261">
        <v>5.7</v>
      </c>
      <c r="L3" s="262" t="s">
        <v>191</v>
      </c>
      <c r="M3" s="262" t="s">
        <v>191</v>
      </c>
      <c r="N3" s="262" t="s">
        <v>191</v>
      </c>
      <c r="O3" s="262" t="s">
        <v>191</v>
      </c>
      <c r="P3" s="262" t="s">
        <v>191</v>
      </c>
      <c r="Q3" s="262" t="s">
        <v>191</v>
      </c>
      <c r="R3" s="262" t="s">
        <v>191</v>
      </c>
      <c r="S3" s="262" t="s">
        <v>191</v>
      </c>
      <c r="T3" s="262" t="s">
        <v>191</v>
      </c>
      <c r="U3" s="262" t="s">
        <v>191</v>
      </c>
      <c r="V3" s="262" t="s">
        <v>191</v>
      </c>
      <c r="W3" s="262" t="s">
        <v>191</v>
      </c>
      <c r="X3" s="262" t="s">
        <v>191</v>
      </c>
      <c r="Y3" s="262" t="s">
        <v>191</v>
      </c>
      <c r="Z3" s="257"/>
      <c r="AA3" s="258"/>
    </row>
    <row r="4" spans="1:27" s="259" customFormat="1" x14ac:dyDescent="0.3">
      <c r="A4" s="274">
        <v>11</v>
      </c>
      <c r="B4" s="275" t="s">
        <v>43</v>
      </c>
      <c r="C4" s="276" t="s">
        <v>205</v>
      </c>
      <c r="D4" s="276" t="s">
        <v>71</v>
      </c>
      <c r="E4" s="275" t="s">
        <v>191</v>
      </c>
      <c r="F4" s="261">
        <v>5.7</v>
      </c>
      <c r="G4" s="261">
        <v>5.7</v>
      </c>
      <c r="H4" s="261">
        <v>5.7</v>
      </c>
      <c r="I4" s="261">
        <v>5.7</v>
      </c>
      <c r="J4" s="261">
        <v>5.7</v>
      </c>
      <c r="K4" s="261">
        <v>5.7</v>
      </c>
      <c r="L4" s="262" t="s">
        <v>191</v>
      </c>
      <c r="M4" s="262" t="s">
        <v>191</v>
      </c>
      <c r="N4" s="262" t="s">
        <v>191</v>
      </c>
      <c r="O4" s="262" t="s">
        <v>191</v>
      </c>
      <c r="P4" s="262" t="s">
        <v>191</v>
      </c>
      <c r="Q4" s="262" t="s">
        <v>191</v>
      </c>
      <c r="R4" s="262" t="s">
        <v>191</v>
      </c>
      <c r="S4" s="262" t="s">
        <v>191</v>
      </c>
      <c r="T4" s="262" t="s">
        <v>191</v>
      </c>
      <c r="U4" s="262" t="s">
        <v>191</v>
      </c>
      <c r="V4" s="262" t="s">
        <v>191</v>
      </c>
      <c r="W4" s="262" t="s">
        <v>191</v>
      </c>
      <c r="X4" s="262" t="s">
        <v>191</v>
      </c>
      <c r="Y4" s="262" t="s">
        <v>191</v>
      </c>
      <c r="Z4" s="257"/>
      <c r="AA4" s="258"/>
    </row>
    <row r="5" spans="1:27" s="259" customFormat="1" x14ac:dyDescent="0.3">
      <c r="A5" s="274">
        <v>12</v>
      </c>
      <c r="B5" s="275" t="s">
        <v>44</v>
      </c>
      <c r="C5" s="276" t="s">
        <v>206</v>
      </c>
      <c r="D5" s="276" t="s">
        <v>71</v>
      </c>
      <c r="E5" s="277" t="s">
        <v>468</v>
      </c>
      <c r="F5" s="260" t="s">
        <v>191</v>
      </c>
      <c r="G5" s="260" t="s">
        <v>191</v>
      </c>
      <c r="H5" s="260" t="s">
        <v>191</v>
      </c>
      <c r="I5" s="260" t="s">
        <v>191</v>
      </c>
      <c r="J5" s="260" t="s">
        <v>191</v>
      </c>
      <c r="K5" s="260" t="s">
        <v>191</v>
      </c>
      <c r="L5" s="263" t="s">
        <v>191</v>
      </c>
      <c r="M5" s="263" t="s">
        <v>191</v>
      </c>
      <c r="N5" s="263" t="s">
        <v>191</v>
      </c>
      <c r="O5" s="263" t="s">
        <v>191</v>
      </c>
      <c r="P5" s="263" t="s">
        <v>191</v>
      </c>
      <c r="Q5" s="263" t="s">
        <v>191</v>
      </c>
      <c r="R5" s="263" t="s">
        <v>191</v>
      </c>
      <c r="S5" s="263" t="s">
        <v>191</v>
      </c>
      <c r="T5" s="263" t="s">
        <v>191</v>
      </c>
      <c r="U5" s="263" t="s">
        <v>191</v>
      </c>
      <c r="V5" s="263" t="s">
        <v>191</v>
      </c>
      <c r="W5" s="263" t="s">
        <v>191</v>
      </c>
      <c r="X5" s="263" t="s">
        <v>191</v>
      </c>
      <c r="Y5" s="263" t="s">
        <v>191</v>
      </c>
      <c r="Z5" s="257"/>
      <c r="AA5" s="258"/>
    </row>
    <row r="6" spans="1:27" s="272" customFormat="1" x14ac:dyDescent="0.3">
      <c r="A6" s="267"/>
      <c r="B6" s="268" t="s">
        <v>201</v>
      </c>
      <c r="C6" s="268"/>
      <c r="D6" s="268"/>
      <c r="E6" s="268"/>
      <c r="F6" s="269"/>
      <c r="G6" s="269"/>
      <c r="H6" s="269"/>
      <c r="I6" s="269"/>
      <c r="J6" s="269"/>
      <c r="K6" s="269"/>
      <c r="L6" s="269"/>
      <c r="M6" s="269"/>
      <c r="N6" s="269"/>
      <c r="O6" s="269"/>
      <c r="P6" s="269"/>
      <c r="Q6" s="269"/>
      <c r="R6" s="269"/>
      <c r="S6" s="269"/>
      <c r="T6" s="269"/>
      <c r="U6" s="269"/>
      <c r="V6" s="269"/>
      <c r="W6" s="269"/>
      <c r="X6" s="269"/>
      <c r="Y6" s="269"/>
      <c r="Z6" s="270"/>
      <c r="AA6" s="271"/>
    </row>
    <row r="7" spans="1:27" s="259" customFormat="1" x14ac:dyDescent="0.3">
      <c r="A7" s="274">
        <v>1</v>
      </c>
      <c r="B7" s="275" t="s">
        <v>33</v>
      </c>
      <c r="C7" s="276" t="s">
        <v>194</v>
      </c>
      <c r="D7" s="275" t="s">
        <v>71</v>
      </c>
      <c r="E7" s="275" t="s">
        <v>191</v>
      </c>
      <c r="F7" s="264">
        <v>0.7</v>
      </c>
      <c r="G7" s="264">
        <v>0.28000000000000003</v>
      </c>
      <c r="H7" s="264">
        <v>0.28000000000000003</v>
      </c>
      <c r="I7" s="264">
        <v>0.28000000000000003</v>
      </c>
      <c r="J7" s="264">
        <v>0.28000000000000003</v>
      </c>
      <c r="K7" s="264">
        <v>0.28000000000000003</v>
      </c>
      <c r="L7" s="265" t="s">
        <v>191</v>
      </c>
      <c r="M7" s="265" t="s">
        <v>191</v>
      </c>
      <c r="N7" s="265" t="s">
        <v>191</v>
      </c>
      <c r="O7" s="265" t="s">
        <v>191</v>
      </c>
      <c r="P7" s="265" t="s">
        <v>191</v>
      </c>
      <c r="Q7" s="265" t="s">
        <v>191</v>
      </c>
      <c r="R7" s="265" t="s">
        <v>191</v>
      </c>
      <c r="S7" s="265" t="s">
        <v>191</v>
      </c>
      <c r="T7" s="265" t="s">
        <v>191</v>
      </c>
      <c r="U7" s="265" t="s">
        <v>191</v>
      </c>
      <c r="V7" s="265" t="s">
        <v>191</v>
      </c>
      <c r="W7" s="265" t="s">
        <v>191</v>
      </c>
      <c r="X7" s="265" t="s">
        <v>191</v>
      </c>
      <c r="Y7" s="265" t="s">
        <v>191</v>
      </c>
      <c r="Z7" s="257"/>
      <c r="AA7" s="258"/>
    </row>
    <row r="8" spans="1:27" s="259" customFormat="1" x14ac:dyDescent="0.3">
      <c r="A8" s="274">
        <v>2</v>
      </c>
      <c r="B8" s="275" t="s">
        <v>34</v>
      </c>
      <c r="C8" s="276" t="s">
        <v>195</v>
      </c>
      <c r="D8" s="275" t="s">
        <v>71</v>
      </c>
      <c r="E8" s="275" t="s">
        <v>191</v>
      </c>
      <c r="F8" s="264">
        <v>0.7</v>
      </c>
      <c r="G8" s="264">
        <v>0.34</v>
      </c>
      <c r="H8" s="264">
        <v>0.34</v>
      </c>
      <c r="I8" s="264">
        <v>0.34</v>
      </c>
      <c r="J8" s="264">
        <v>0.34</v>
      </c>
      <c r="K8" s="264">
        <v>0.34</v>
      </c>
      <c r="L8" s="265" t="s">
        <v>191</v>
      </c>
      <c r="M8" s="265" t="s">
        <v>191</v>
      </c>
      <c r="N8" s="265" t="s">
        <v>191</v>
      </c>
      <c r="O8" s="265" t="s">
        <v>191</v>
      </c>
      <c r="P8" s="265" t="s">
        <v>191</v>
      </c>
      <c r="Q8" s="265" t="s">
        <v>191</v>
      </c>
      <c r="R8" s="265" t="s">
        <v>191</v>
      </c>
      <c r="S8" s="265" t="s">
        <v>191</v>
      </c>
      <c r="T8" s="265" t="s">
        <v>191</v>
      </c>
      <c r="U8" s="265" t="s">
        <v>191</v>
      </c>
      <c r="V8" s="265" t="s">
        <v>191</v>
      </c>
      <c r="W8" s="265" t="s">
        <v>191</v>
      </c>
      <c r="X8" s="265" t="s">
        <v>191</v>
      </c>
      <c r="Y8" s="265" t="s">
        <v>191</v>
      </c>
      <c r="Z8" s="257"/>
      <c r="AA8" s="258"/>
    </row>
    <row r="9" spans="1:27" s="259" customFormat="1" x14ac:dyDescent="0.3">
      <c r="A9" s="274">
        <v>3</v>
      </c>
      <c r="B9" s="275" t="s">
        <v>35</v>
      </c>
      <c r="C9" s="276" t="s">
        <v>196</v>
      </c>
      <c r="D9" s="275" t="s">
        <v>71</v>
      </c>
      <c r="E9" s="275" t="s">
        <v>191</v>
      </c>
      <c r="F9" s="264">
        <v>0.7</v>
      </c>
      <c r="G9" s="264">
        <v>0.34</v>
      </c>
      <c r="H9" s="264">
        <v>0.34</v>
      </c>
      <c r="I9" s="264">
        <v>0.34</v>
      </c>
      <c r="J9" s="264">
        <v>0.34</v>
      </c>
      <c r="K9" s="264">
        <v>0.34</v>
      </c>
      <c r="L9" s="265" t="s">
        <v>191</v>
      </c>
      <c r="M9" s="265" t="s">
        <v>191</v>
      </c>
      <c r="N9" s="265" t="s">
        <v>191</v>
      </c>
      <c r="O9" s="265" t="s">
        <v>191</v>
      </c>
      <c r="P9" s="265" t="s">
        <v>191</v>
      </c>
      <c r="Q9" s="265" t="s">
        <v>191</v>
      </c>
      <c r="R9" s="265" t="s">
        <v>191</v>
      </c>
      <c r="S9" s="265" t="s">
        <v>191</v>
      </c>
      <c r="T9" s="265" t="s">
        <v>191</v>
      </c>
      <c r="U9" s="265" t="s">
        <v>191</v>
      </c>
      <c r="V9" s="265" t="s">
        <v>191</v>
      </c>
      <c r="W9" s="265" t="s">
        <v>191</v>
      </c>
      <c r="X9" s="265" t="s">
        <v>191</v>
      </c>
      <c r="Y9" s="265" t="s">
        <v>191</v>
      </c>
      <c r="Z9" s="257"/>
      <c r="AA9" s="258"/>
    </row>
    <row r="10" spans="1:27" s="272" customFormat="1" x14ac:dyDescent="0.3">
      <c r="A10" s="267"/>
      <c r="B10" s="268" t="s">
        <v>202</v>
      </c>
      <c r="C10" s="268"/>
      <c r="D10" s="268"/>
      <c r="E10" s="268"/>
      <c r="F10" s="269"/>
      <c r="G10" s="269"/>
      <c r="H10" s="269"/>
      <c r="I10" s="269"/>
      <c r="J10" s="269"/>
      <c r="K10" s="269"/>
      <c r="L10" s="269"/>
      <c r="M10" s="269"/>
      <c r="N10" s="269"/>
      <c r="O10" s="269"/>
      <c r="P10" s="269"/>
      <c r="Q10" s="269"/>
      <c r="R10" s="269"/>
      <c r="S10" s="269"/>
      <c r="T10" s="269"/>
      <c r="U10" s="269"/>
      <c r="V10" s="269"/>
      <c r="W10" s="269"/>
      <c r="X10" s="269"/>
      <c r="Y10" s="269"/>
      <c r="Z10" s="270"/>
      <c r="AA10" s="271"/>
    </row>
    <row r="11" spans="1:27" s="259" customFormat="1" x14ac:dyDescent="0.3">
      <c r="A11" s="274">
        <v>7</v>
      </c>
      <c r="B11" s="275" t="s">
        <v>39</v>
      </c>
      <c r="C11" s="275" t="s">
        <v>122</v>
      </c>
      <c r="D11" s="275" t="s">
        <v>71</v>
      </c>
      <c r="E11" s="275" t="s">
        <v>191</v>
      </c>
      <c r="F11" s="264">
        <v>5</v>
      </c>
      <c r="G11" s="264">
        <v>0.3936605316973415</v>
      </c>
      <c r="H11" s="264">
        <v>0.3936605316973415</v>
      </c>
      <c r="I11" s="264">
        <v>0.3936605316973415</v>
      </c>
      <c r="J11" s="264">
        <v>2</v>
      </c>
      <c r="K11" s="264">
        <v>2</v>
      </c>
      <c r="L11" s="265" t="s">
        <v>191</v>
      </c>
      <c r="M11" s="265" t="s">
        <v>191</v>
      </c>
      <c r="N11" s="265" t="s">
        <v>191</v>
      </c>
      <c r="O11" s="265" t="s">
        <v>191</v>
      </c>
      <c r="P11" s="265" t="s">
        <v>191</v>
      </c>
      <c r="Q11" s="265" t="s">
        <v>191</v>
      </c>
      <c r="R11" s="265" t="s">
        <v>191</v>
      </c>
      <c r="S11" s="265" t="s">
        <v>191</v>
      </c>
      <c r="T11" s="265" t="s">
        <v>191</v>
      </c>
      <c r="U11" s="265" t="s">
        <v>191</v>
      </c>
      <c r="V11" s="265" t="s">
        <v>191</v>
      </c>
      <c r="W11" s="265" t="s">
        <v>191</v>
      </c>
      <c r="X11" s="265" t="s">
        <v>191</v>
      </c>
      <c r="Y11" s="265" t="s">
        <v>191</v>
      </c>
      <c r="Z11" s="257"/>
      <c r="AA11" s="258"/>
    </row>
    <row r="12" spans="1:27" s="259" customFormat="1" x14ac:dyDescent="0.3">
      <c r="A12" s="274">
        <v>8</v>
      </c>
      <c r="B12" s="275" t="s">
        <v>40</v>
      </c>
      <c r="C12" s="275" t="s">
        <v>121</v>
      </c>
      <c r="D12" s="275" t="s">
        <v>71</v>
      </c>
      <c r="E12" s="275" t="s">
        <v>191</v>
      </c>
      <c r="F12" s="264">
        <v>5</v>
      </c>
      <c r="G12" s="264">
        <v>0.86507936507936523</v>
      </c>
      <c r="H12" s="264">
        <v>0.86507936507936523</v>
      </c>
      <c r="I12" s="264">
        <v>0.86507936507936523</v>
      </c>
      <c r="J12" s="264">
        <v>2</v>
      </c>
      <c r="K12" s="264">
        <v>2</v>
      </c>
      <c r="L12" s="265" t="s">
        <v>191</v>
      </c>
      <c r="M12" s="265" t="s">
        <v>191</v>
      </c>
      <c r="N12" s="265" t="s">
        <v>191</v>
      </c>
      <c r="O12" s="265" t="s">
        <v>191</v>
      </c>
      <c r="P12" s="265" t="s">
        <v>191</v>
      </c>
      <c r="Q12" s="265" t="s">
        <v>191</v>
      </c>
      <c r="R12" s="265" t="s">
        <v>191</v>
      </c>
      <c r="S12" s="265" t="s">
        <v>191</v>
      </c>
      <c r="T12" s="265" t="s">
        <v>191</v>
      </c>
      <c r="U12" s="265" t="s">
        <v>191</v>
      </c>
      <c r="V12" s="265" t="s">
        <v>191</v>
      </c>
      <c r="W12" s="265" t="s">
        <v>191</v>
      </c>
      <c r="X12" s="265" t="s">
        <v>191</v>
      </c>
      <c r="Y12" s="265" t="s">
        <v>191</v>
      </c>
      <c r="Z12" s="257"/>
      <c r="AA12" s="258"/>
    </row>
    <row r="13" spans="1:27" s="259" customFormat="1" x14ac:dyDescent="0.3">
      <c r="A13" s="274">
        <v>9</v>
      </c>
      <c r="B13" s="275" t="s">
        <v>41</v>
      </c>
      <c r="C13" s="275" t="s">
        <v>120</v>
      </c>
      <c r="D13" s="275" t="s">
        <v>71</v>
      </c>
      <c r="E13" s="275" t="s">
        <v>191</v>
      </c>
      <c r="F13" s="264">
        <v>5</v>
      </c>
      <c r="G13" s="264">
        <v>0.86507936507936523</v>
      </c>
      <c r="H13" s="264">
        <v>0.86507936507936523</v>
      </c>
      <c r="I13" s="264">
        <v>0.86507936507936523</v>
      </c>
      <c r="J13" s="264">
        <v>2</v>
      </c>
      <c r="K13" s="264">
        <v>2</v>
      </c>
      <c r="L13" s="265" t="s">
        <v>191</v>
      </c>
      <c r="M13" s="265" t="s">
        <v>191</v>
      </c>
      <c r="N13" s="265" t="s">
        <v>191</v>
      </c>
      <c r="O13" s="265" t="s">
        <v>191</v>
      </c>
      <c r="P13" s="265" t="s">
        <v>191</v>
      </c>
      <c r="Q13" s="265" t="s">
        <v>191</v>
      </c>
      <c r="R13" s="265" t="s">
        <v>191</v>
      </c>
      <c r="S13" s="265" t="s">
        <v>191</v>
      </c>
      <c r="T13" s="265" t="s">
        <v>191</v>
      </c>
      <c r="U13" s="265" t="s">
        <v>191</v>
      </c>
      <c r="V13" s="265" t="s">
        <v>191</v>
      </c>
      <c r="W13" s="265" t="s">
        <v>191</v>
      </c>
      <c r="X13" s="265" t="s">
        <v>191</v>
      </c>
      <c r="Y13" s="265" t="s">
        <v>191</v>
      </c>
      <c r="Z13" s="257"/>
      <c r="AA13" s="258"/>
    </row>
    <row r="14" spans="1:27" s="272" customFormat="1" x14ac:dyDescent="0.3">
      <c r="A14" s="267"/>
      <c r="B14" s="268" t="s">
        <v>203</v>
      </c>
      <c r="C14" s="268"/>
      <c r="D14" s="268"/>
      <c r="E14" s="268"/>
      <c r="F14" s="269"/>
      <c r="G14" s="269"/>
      <c r="H14" s="269"/>
      <c r="I14" s="269"/>
      <c r="J14" s="269"/>
      <c r="K14" s="269"/>
      <c r="L14" s="269"/>
      <c r="M14" s="269"/>
      <c r="N14" s="269"/>
      <c r="O14" s="269"/>
      <c r="P14" s="269"/>
      <c r="Q14" s="269"/>
      <c r="R14" s="269"/>
      <c r="S14" s="269"/>
      <c r="T14" s="269"/>
      <c r="U14" s="269"/>
      <c r="V14" s="269"/>
      <c r="W14" s="269"/>
      <c r="X14" s="269"/>
      <c r="Y14" s="269"/>
      <c r="Z14" s="270"/>
      <c r="AA14" s="271"/>
    </row>
    <row r="15" spans="1:27" s="259" customFormat="1" x14ac:dyDescent="0.3">
      <c r="A15" s="274">
        <v>4</v>
      </c>
      <c r="B15" s="275" t="s">
        <v>36</v>
      </c>
      <c r="C15" s="275" t="s">
        <v>117</v>
      </c>
      <c r="D15" s="275" t="s">
        <v>71</v>
      </c>
      <c r="E15" s="275" t="s">
        <v>191</v>
      </c>
      <c r="F15" s="264">
        <v>0.3</v>
      </c>
      <c r="G15" s="264">
        <v>0.64</v>
      </c>
      <c r="H15" s="264">
        <v>0.64</v>
      </c>
      <c r="I15" s="264">
        <v>0.64</v>
      </c>
      <c r="J15" s="264">
        <v>0.64</v>
      </c>
      <c r="K15" s="264">
        <v>0.64</v>
      </c>
      <c r="L15" s="265" t="s">
        <v>191</v>
      </c>
      <c r="M15" s="265" t="s">
        <v>191</v>
      </c>
      <c r="N15" s="265" t="s">
        <v>191</v>
      </c>
      <c r="O15" s="265" t="s">
        <v>191</v>
      </c>
      <c r="P15" s="265" t="s">
        <v>191</v>
      </c>
      <c r="Q15" s="265" t="s">
        <v>191</v>
      </c>
      <c r="R15" s="265" t="s">
        <v>191</v>
      </c>
      <c r="S15" s="265" t="s">
        <v>191</v>
      </c>
      <c r="T15" s="265" t="s">
        <v>191</v>
      </c>
      <c r="U15" s="265" t="s">
        <v>191</v>
      </c>
      <c r="V15" s="265" t="s">
        <v>191</v>
      </c>
      <c r="W15" s="265" t="s">
        <v>191</v>
      </c>
      <c r="X15" s="265" t="s">
        <v>191</v>
      </c>
      <c r="Y15" s="265" t="s">
        <v>191</v>
      </c>
      <c r="Z15" s="257"/>
      <c r="AA15" s="258"/>
    </row>
    <row r="16" spans="1:27" s="259" customFormat="1" x14ac:dyDescent="0.3">
      <c r="A16" s="274">
        <v>5</v>
      </c>
      <c r="B16" s="275" t="s">
        <v>37</v>
      </c>
      <c r="C16" s="275" t="s">
        <v>118</v>
      </c>
      <c r="D16" s="275" t="s">
        <v>71</v>
      </c>
      <c r="E16" s="275" t="s">
        <v>191</v>
      </c>
      <c r="F16" s="264">
        <v>0.3</v>
      </c>
      <c r="G16" s="264">
        <v>0.5</v>
      </c>
      <c r="H16" s="264">
        <v>0.5</v>
      </c>
      <c r="I16" s="264">
        <v>0.5</v>
      </c>
      <c r="J16" s="264">
        <v>0.5</v>
      </c>
      <c r="K16" s="264">
        <v>0.5</v>
      </c>
      <c r="L16" s="265" t="s">
        <v>191</v>
      </c>
      <c r="M16" s="265" t="s">
        <v>191</v>
      </c>
      <c r="N16" s="265" t="s">
        <v>191</v>
      </c>
      <c r="O16" s="265" t="s">
        <v>191</v>
      </c>
      <c r="P16" s="265" t="s">
        <v>191</v>
      </c>
      <c r="Q16" s="265" t="s">
        <v>191</v>
      </c>
      <c r="R16" s="265" t="s">
        <v>191</v>
      </c>
      <c r="S16" s="265" t="s">
        <v>191</v>
      </c>
      <c r="T16" s="265" t="s">
        <v>191</v>
      </c>
      <c r="U16" s="265" t="s">
        <v>191</v>
      </c>
      <c r="V16" s="265" t="s">
        <v>191</v>
      </c>
      <c r="W16" s="265" t="s">
        <v>191</v>
      </c>
      <c r="X16" s="265" t="s">
        <v>191</v>
      </c>
      <c r="Y16" s="265" t="s">
        <v>191</v>
      </c>
      <c r="Z16" s="257"/>
      <c r="AA16" s="258"/>
    </row>
    <row r="17" spans="1:27" s="259" customFormat="1" x14ac:dyDescent="0.3">
      <c r="A17" s="274">
        <v>6</v>
      </c>
      <c r="B17" s="275" t="s">
        <v>38</v>
      </c>
      <c r="C17" s="275" t="s">
        <v>119</v>
      </c>
      <c r="D17" s="275" t="s">
        <v>71</v>
      </c>
      <c r="E17" s="275" t="s">
        <v>191</v>
      </c>
      <c r="F17" s="264">
        <v>0.3</v>
      </c>
      <c r="G17" s="264">
        <v>0.5</v>
      </c>
      <c r="H17" s="264">
        <v>0.5</v>
      </c>
      <c r="I17" s="264">
        <v>0.5</v>
      </c>
      <c r="J17" s="264">
        <v>0.5</v>
      </c>
      <c r="K17" s="264">
        <v>0.5</v>
      </c>
      <c r="L17" s="265" t="s">
        <v>191</v>
      </c>
      <c r="M17" s="265" t="s">
        <v>191</v>
      </c>
      <c r="N17" s="265" t="s">
        <v>191</v>
      </c>
      <c r="O17" s="265" t="s">
        <v>191</v>
      </c>
      <c r="P17" s="265" t="s">
        <v>191</v>
      </c>
      <c r="Q17" s="265" t="s">
        <v>191</v>
      </c>
      <c r="R17" s="265" t="s">
        <v>191</v>
      </c>
      <c r="S17" s="265" t="s">
        <v>191</v>
      </c>
      <c r="T17" s="265" t="s">
        <v>191</v>
      </c>
      <c r="U17" s="265" t="s">
        <v>191</v>
      </c>
      <c r="V17" s="265" t="s">
        <v>191</v>
      </c>
      <c r="W17" s="265" t="s">
        <v>191</v>
      </c>
      <c r="X17" s="265" t="s">
        <v>191</v>
      </c>
      <c r="Y17" s="265" t="s">
        <v>191</v>
      </c>
      <c r="Z17" s="257"/>
      <c r="AA17" s="258"/>
    </row>
    <row r="18" spans="1:27" s="272" customFormat="1" x14ac:dyDescent="0.3">
      <c r="A18" s="267"/>
      <c r="B18" s="268" t="s">
        <v>207</v>
      </c>
      <c r="C18" s="268"/>
      <c r="D18" s="268"/>
      <c r="E18" s="268"/>
      <c r="F18" s="269"/>
      <c r="G18" s="269"/>
      <c r="H18" s="269"/>
      <c r="I18" s="269"/>
      <c r="J18" s="269"/>
      <c r="K18" s="269"/>
      <c r="L18" s="269"/>
      <c r="M18" s="269"/>
      <c r="N18" s="269"/>
      <c r="O18" s="269"/>
      <c r="P18" s="269"/>
      <c r="Q18" s="269"/>
      <c r="R18" s="269"/>
      <c r="S18" s="269"/>
      <c r="T18" s="269"/>
      <c r="U18" s="269"/>
      <c r="V18" s="269"/>
      <c r="W18" s="269"/>
      <c r="X18" s="269"/>
      <c r="Y18" s="269"/>
      <c r="Z18" s="270"/>
      <c r="AA18" s="271"/>
    </row>
    <row r="19" spans="1:27" s="259" customFormat="1" x14ac:dyDescent="0.3">
      <c r="A19" s="278">
        <v>13</v>
      </c>
      <c r="B19" s="276" t="s">
        <v>45</v>
      </c>
      <c r="C19" s="276" t="s">
        <v>363</v>
      </c>
      <c r="D19" s="276" t="s">
        <v>123</v>
      </c>
      <c r="E19" s="276" t="s">
        <v>126</v>
      </c>
      <c r="F19" s="266">
        <v>35.799999999999997</v>
      </c>
      <c r="G19" s="266">
        <v>3</v>
      </c>
      <c r="H19" s="266">
        <v>3</v>
      </c>
      <c r="I19" s="266">
        <v>3</v>
      </c>
      <c r="J19" s="266">
        <v>15</v>
      </c>
      <c r="K19" s="266">
        <v>15</v>
      </c>
      <c r="L19" s="263" t="s">
        <v>191</v>
      </c>
      <c r="M19" s="263" t="s">
        <v>191</v>
      </c>
      <c r="N19" s="263" t="s">
        <v>191</v>
      </c>
      <c r="O19" s="263" t="s">
        <v>191</v>
      </c>
      <c r="P19" s="263" t="s">
        <v>191</v>
      </c>
      <c r="Q19" s="263" t="s">
        <v>191</v>
      </c>
      <c r="R19" s="263" t="s">
        <v>191</v>
      </c>
      <c r="S19" s="263" t="s">
        <v>191</v>
      </c>
      <c r="T19" s="263" t="s">
        <v>191</v>
      </c>
      <c r="U19" s="263" t="s">
        <v>191</v>
      </c>
      <c r="V19" s="263" t="s">
        <v>191</v>
      </c>
      <c r="W19" s="263" t="s">
        <v>191</v>
      </c>
      <c r="X19" s="263" t="s">
        <v>191</v>
      </c>
      <c r="Y19" s="263" t="s">
        <v>191</v>
      </c>
      <c r="Z19" s="257"/>
      <c r="AA19" s="258"/>
    </row>
    <row r="20" spans="1:27" s="259" customFormat="1" x14ac:dyDescent="0.3">
      <c r="A20" s="278">
        <v>14</v>
      </c>
      <c r="B20" s="276" t="s">
        <v>46</v>
      </c>
      <c r="C20" s="276" t="s">
        <v>364</v>
      </c>
      <c r="D20" s="276" t="s">
        <v>123</v>
      </c>
      <c r="E20" s="276" t="s">
        <v>126</v>
      </c>
      <c r="F20" s="266">
        <v>35.799999999999997</v>
      </c>
      <c r="G20" s="266">
        <v>6</v>
      </c>
      <c r="H20" s="266">
        <v>6</v>
      </c>
      <c r="I20" s="266">
        <v>6</v>
      </c>
      <c r="J20" s="266">
        <v>15</v>
      </c>
      <c r="K20" s="266">
        <v>15</v>
      </c>
      <c r="L20" s="263" t="s">
        <v>191</v>
      </c>
      <c r="M20" s="263" t="s">
        <v>191</v>
      </c>
      <c r="N20" s="263" t="s">
        <v>191</v>
      </c>
      <c r="O20" s="263" t="s">
        <v>191</v>
      </c>
      <c r="P20" s="263" t="s">
        <v>191</v>
      </c>
      <c r="Q20" s="263" t="s">
        <v>191</v>
      </c>
      <c r="R20" s="263" t="s">
        <v>191</v>
      </c>
      <c r="S20" s="263" t="s">
        <v>191</v>
      </c>
      <c r="T20" s="263" t="s">
        <v>191</v>
      </c>
      <c r="U20" s="263" t="s">
        <v>191</v>
      </c>
      <c r="V20" s="263" t="s">
        <v>191</v>
      </c>
      <c r="W20" s="263" t="s">
        <v>191</v>
      </c>
      <c r="X20" s="263" t="s">
        <v>191</v>
      </c>
      <c r="Y20" s="263" t="s">
        <v>191</v>
      </c>
      <c r="Z20" s="257"/>
      <c r="AA20" s="258"/>
    </row>
    <row r="21" spans="1:27" s="259" customFormat="1" x14ac:dyDescent="0.3">
      <c r="A21" s="278">
        <v>15</v>
      </c>
      <c r="B21" s="276" t="s">
        <v>47</v>
      </c>
      <c r="C21" s="276" t="s">
        <v>365</v>
      </c>
      <c r="D21" s="276" t="s">
        <v>123</v>
      </c>
      <c r="E21" s="276" t="s">
        <v>126</v>
      </c>
      <c r="F21" s="266">
        <v>35.799999999999997</v>
      </c>
      <c r="G21" s="266">
        <v>6</v>
      </c>
      <c r="H21" s="266">
        <v>6</v>
      </c>
      <c r="I21" s="266">
        <v>6</v>
      </c>
      <c r="J21" s="266">
        <v>15</v>
      </c>
      <c r="K21" s="266">
        <v>15</v>
      </c>
      <c r="L21" s="263" t="s">
        <v>191</v>
      </c>
      <c r="M21" s="263" t="s">
        <v>191</v>
      </c>
      <c r="N21" s="263" t="s">
        <v>191</v>
      </c>
      <c r="O21" s="263" t="s">
        <v>191</v>
      </c>
      <c r="P21" s="263" t="s">
        <v>191</v>
      </c>
      <c r="Q21" s="263" t="s">
        <v>191</v>
      </c>
      <c r="R21" s="263" t="s">
        <v>191</v>
      </c>
      <c r="S21" s="263" t="s">
        <v>191</v>
      </c>
      <c r="T21" s="263" t="s">
        <v>191</v>
      </c>
      <c r="U21" s="263" t="s">
        <v>191</v>
      </c>
      <c r="V21" s="263" t="s">
        <v>191</v>
      </c>
      <c r="W21" s="263" t="s">
        <v>191</v>
      </c>
      <c r="X21" s="263" t="s">
        <v>191</v>
      </c>
      <c r="Y21" s="263" t="s">
        <v>191</v>
      </c>
      <c r="Z21" s="257"/>
      <c r="AA21" s="258"/>
    </row>
  </sheetData>
  <sheetProtection sheet="1" objects="1" scenarios="1" selectLockedCells="1"/>
  <conditionalFormatting sqref="T15:Y17">
    <cfRule type="cellIs" dxfId="175" priority="141" operator="equal">
      <formula>"-"</formula>
    </cfRule>
    <cfRule type="cellIs" dxfId="174" priority="142" operator="lessThan">
      <formula>0</formula>
    </cfRule>
    <cfRule type="cellIs" dxfId="173" priority="143" operator="between">
      <formula>0</formula>
      <formula>5</formula>
    </cfRule>
    <cfRule type="cellIs" dxfId="172" priority="144" operator="greaterThan">
      <formula>5</formula>
    </cfRule>
  </conditionalFormatting>
  <conditionalFormatting sqref="T19:Y21">
    <cfRule type="cellIs" dxfId="171" priority="121" operator="equal">
      <formula>"-"</formula>
    </cfRule>
    <cfRule type="cellIs" dxfId="170" priority="122" operator="lessThan">
      <formula>0</formula>
    </cfRule>
    <cfRule type="cellIs" dxfId="169" priority="123" operator="between">
      <formula>0</formula>
      <formula>50</formula>
    </cfRule>
    <cfRule type="cellIs" dxfId="168" priority="124" operator="greaterThan">
      <formula>50</formula>
    </cfRule>
  </conditionalFormatting>
  <conditionalFormatting sqref="T3:Y5">
    <cfRule type="cellIs" dxfId="167" priority="159" operator="equal">
      <formula>"-"</formula>
    </cfRule>
    <cfRule type="cellIs" dxfId="166" priority="160" operator="lessThan">
      <formula>0</formula>
    </cfRule>
    <cfRule type="cellIs" dxfId="165" priority="161" operator="between">
      <formula>0</formula>
      <formula>14</formula>
    </cfRule>
    <cfRule type="cellIs" dxfId="164" priority="162" operator="greaterThan">
      <formula>14</formula>
    </cfRule>
  </conditionalFormatting>
  <conditionalFormatting sqref="T7:Y9">
    <cfRule type="cellIs" dxfId="163" priority="150" operator="equal">
      <formula>"-"</formula>
    </cfRule>
    <cfRule type="cellIs" dxfId="162" priority="151" operator="lessThan">
      <formula>0</formula>
    </cfRule>
    <cfRule type="cellIs" dxfId="161" priority="152" operator="between">
      <formula>0</formula>
      <formula>12</formula>
    </cfRule>
    <cfRule type="cellIs" dxfId="160" priority="153" operator="greaterThan">
      <formula>12</formula>
    </cfRule>
  </conditionalFormatting>
  <conditionalFormatting sqref="T11:Y13">
    <cfRule type="cellIs" dxfId="159" priority="149" operator="equal">
      <formula>"-"</formula>
    </cfRule>
    <cfRule type="cellIs" dxfId="158" priority="154" operator="lessThan">
      <formula>0</formula>
    </cfRule>
    <cfRule type="cellIs" dxfId="157" priority="155" operator="between">
      <formula>0</formula>
      <formula>5</formula>
    </cfRule>
    <cfRule type="cellIs" dxfId="156" priority="156" operator="greaterThan">
      <formula>5</formula>
    </cfRule>
  </conditionalFormatting>
  <conditionalFormatting sqref="F15:F17 H15:K17">
    <cfRule type="cellIs" dxfId="155" priority="57" operator="equal">
      <formula>"-"</formula>
    </cfRule>
    <cfRule type="cellIs" dxfId="154" priority="58" operator="lessThan">
      <formula>0</formula>
    </cfRule>
    <cfRule type="cellIs" dxfId="153" priority="59" operator="between">
      <formula>0</formula>
      <formula>5</formula>
    </cfRule>
    <cfRule type="cellIs" dxfId="152" priority="60" operator="greaterThan">
      <formula>5</formula>
    </cfRule>
  </conditionalFormatting>
  <conditionalFormatting sqref="F19:F21 H19:K21">
    <cfRule type="cellIs" dxfId="151" priority="53" operator="equal">
      <formula>"-"</formula>
    </cfRule>
    <cfRule type="cellIs" dxfId="150" priority="54" operator="lessThan">
      <formula>0</formula>
    </cfRule>
    <cfRule type="cellIs" dxfId="149" priority="55" operator="between">
      <formula>0</formula>
      <formula>50</formula>
    </cfRule>
    <cfRule type="cellIs" dxfId="148" priority="56" operator="greaterThan">
      <formula>50</formula>
    </cfRule>
  </conditionalFormatting>
  <conditionalFormatting sqref="F3:F5 H3:K5">
    <cfRule type="cellIs" dxfId="147" priority="69" operator="equal">
      <formula>"-"</formula>
    </cfRule>
    <cfRule type="cellIs" dxfId="146" priority="70" operator="lessThan">
      <formula>0</formula>
    </cfRule>
    <cfRule type="cellIs" dxfId="145" priority="71" operator="between">
      <formula>0</formula>
      <formula>14</formula>
    </cfRule>
    <cfRule type="cellIs" dxfId="144" priority="72" operator="greaterThan">
      <formula>14</formula>
    </cfRule>
  </conditionalFormatting>
  <conditionalFormatting sqref="F7:F9 H7:K9">
    <cfRule type="cellIs" dxfId="143" priority="62" operator="equal">
      <formula>"-"</formula>
    </cfRule>
    <cfRule type="cellIs" dxfId="142" priority="63" operator="lessThan">
      <formula>0</formula>
    </cfRule>
    <cfRule type="cellIs" dxfId="141" priority="64" operator="between">
      <formula>0</formula>
      <formula>12</formula>
    </cfRule>
    <cfRule type="cellIs" dxfId="140" priority="65" operator="greaterThan">
      <formula>12</formula>
    </cfRule>
  </conditionalFormatting>
  <conditionalFormatting sqref="F11:F13 H11:K13">
    <cfRule type="cellIs" dxfId="139" priority="61" operator="equal">
      <formula>"-"</formula>
    </cfRule>
    <cfRule type="cellIs" dxfId="138" priority="66" operator="lessThan">
      <formula>0</formula>
    </cfRule>
    <cfRule type="cellIs" dxfId="137" priority="67" operator="between">
      <formula>0</formula>
      <formula>5</formula>
    </cfRule>
    <cfRule type="cellIs" dxfId="136" priority="68" operator="greaterThan">
      <formula>5</formula>
    </cfRule>
  </conditionalFormatting>
  <conditionalFormatting sqref="L15:S17">
    <cfRule type="cellIs" dxfId="135" priority="25" operator="equal">
      <formula>"-"</formula>
    </cfRule>
    <cfRule type="cellIs" dxfId="134" priority="26" operator="lessThan">
      <formula>0</formula>
    </cfRule>
    <cfRule type="cellIs" dxfId="133" priority="27" operator="between">
      <formula>0</formula>
      <formula>5</formula>
    </cfRule>
    <cfRule type="cellIs" dxfId="132" priority="28" operator="greaterThan">
      <formula>5</formula>
    </cfRule>
  </conditionalFormatting>
  <conditionalFormatting sqref="L19:S21">
    <cfRule type="cellIs" dxfId="131" priority="21" operator="equal">
      <formula>"-"</formula>
    </cfRule>
    <cfRule type="cellIs" dxfId="130" priority="22" operator="lessThan">
      <formula>0</formula>
    </cfRule>
    <cfRule type="cellIs" dxfId="129" priority="23" operator="between">
      <formula>0</formula>
      <formula>50</formula>
    </cfRule>
    <cfRule type="cellIs" dxfId="128" priority="24" operator="greaterThan">
      <formula>50</formula>
    </cfRule>
  </conditionalFormatting>
  <conditionalFormatting sqref="L3:S5">
    <cfRule type="cellIs" dxfId="127" priority="37" operator="equal">
      <formula>"-"</formula>
    </cfRule>
    <cfRule type="cellIs" dxfId="126" priority="38" operator="lessThan">
      <formula>0</formula>
    </cfRule>
    <cfRule type="cellIs" dxfId="125" priority="39" operator="between">
      <formula>0</formula>
      <formula>14</formula>
    </cfRule>
    <cfRule type="cellIs" dxfId="124" priority="40" operator="greaterThan">
      <formula>14</formula>
    </cfRule>
  </conditionalFormatting>
  <conditionalFormatting sqref="L7:S9">
    <cfRule type="cellIs" dxfId="123" priority="30" operator="equal">
      <formula>"-"</formula>
    </cfRule>
    <cfRule type="cellIs" dxfId="122" priority="31" operator="lessThan">
      <formula>0</formula>
    </cfRule>
    <cfRule type="cellIs" dxfId="121" priority="32" operator="between">
      <formula>0</formula>
      <formula>12</formula>
    </cfRule>
    <cfRule type="cellIs" dxfId="120" priority="33" operator="greaterThan">
      <formula>12</formula>
    </cfRule>
  </conditionalFormatting>
  <conditionalFormatting sqref="L11:S13">
    <cfRule type="cellIs" dxfId="119" priority="29" operator="equal">
      <formula>"-"</formula>
    </cfRule>
    <cfRule type="cellIs" dxfId="118" priority="34" operator="lessThan">
      <formula>0</formula>
    </cfRule>
    <cfRule type="cellIs" dxfId="117" priority="35" operator="between">
      <formula>0</formula>
      <formula>5</formula>
    </cfRule>
    <cfRule type="cellIs" dxfId="116" priority="36" operator="greaterThan">
      <formula>5</formula>
    </cfRule>
  </conditionalFormatting>
  <conditionalFormatting sqref="G15:G17">
    <cfRule type="cellIs" dxfId="115" priority="5" operator="equal">
      <formula>"-"</formula>
    </cfRule>
    <cfRule type="cellIs" dxfId="114" priority="6" operator="lessThan">
      <formula>0</formula>
    </cfRule>
    <cfRule type="cellIs" dxfId="113" priority="7" operator="between">
      <formula>0</formula>
      <formula>5</formula>
    </cfRule>
    <cfRule type="cellIs" dxfId="112" priority="8" operator="greaterThan">
      <formula>5</formula>
    </cfRule>
  </conditionalFormatting>
  <conditionalFormatting sqref="G19:G21">
    <cfRule type="cellIs" dxfId="111" priority="1" operator="equal">
      <formula>"-"</formula>
    </cfRule>
    <cfRule type="cellIs" dxfId="110" priority="2" operator="lessThan">
      <formula>0</formula>
    </cfRule>
    <cfRule type="cellIs" dxfId="109" priority="3" operator="between">
      <formula>0</formula>
      <formula>50</formula>
    </cfRule>
    <cfRule type="cellIs" dxfId="108" priority="4" operator="greaterThan">
      <formula>50</formula>
    </cfRule>
  </conditionalFormatting>
  <conditionalFormatting sqref="G3:G5">
    <cfRule type="cellIs" dxfId="107" priority="17" operator="equal">
      <formula>"-"</formula>
    </cfRule>
    <cfRule type="cellIs" dxfId="106" priority="18" operator="lessThan">
      <formula>0</formula>
    </cfRule>
    <cfRule type="cellIs" dxfId="105" priority="19" operator="between">
      <formula>0</formula>
      <formula>14</formula>
    </cfRule>
    <cfRule type="cellIs" dxfId="104" priority="20" operator="greaterThan">
      <formula>14</formula>
    </cfRule>
  </conditionalFormatting>
  <conditionalFormatting sqref="G7:G9">
    <cfRule type="cellIs" dxfId="103" priority="10" operator="equal">
      <formula>"-"</formula>
    </cfRule>
    <cfRule type="cellIs" dxfId="102" priority="11" operator="lessThan">
      <formula>0</formula>
    </cfRule>
    <cfRule type="cellIs" dxfId="101" priority="12" operator="between">
      <formula>0</formula>
      <formula>12</formula>
    </cfRule>
    <cfRule type="cellIs" dxfId="100" priority="13" operator="greaterThan">
      <formula>12</formula>
    </cfRule>
  </conditionalFormatting>
  <conditionalFormatting sqref="G11:G13">
    <cfRule type="cellIs" dxfId="99" priority="9" operator="equal">
      <formula>"-"</formula>
    </cfRule>
    <cfRule type="cellIs" dxfId="98" priority="14" operator="lessThan">
      <formula>0</formula>
    </cfRule>
    <cfRule type="cellIs" dxfId="97" priority="15" operator="between">
      <formula>0</formula>
      <formula>5</formula>
    </cfRule>
    <cfRule type="cellIs" dxfId="96" priority="16" operator="greaterThan">
      <formula>5</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EB22-66BA-4D13-BE49-81B051CE0D1B}">
  <sheetPr codeName="Sheet10">
    <tabColor rgb="FFFFFF99"/>
  </sheetPr>
  <dimension ref="A1:Z16"/>
  <sheetViews>
    <sheetView tabSelected="1" zoomScale="80" zoomScaleNormal="80" workbookViewId="0">
      <selection activeCell="L3" sqref="L3"/>
    </sheetView>
  </sheetViews>
  <sheetFormatPr defaultRowHeight="14.4" x14ac:dyDescent="0.3"/>
  <cols>
    <col min="1" max="1" width="7.5546875" style="236" bestFit="1" customWidth="1"/>
    <col min="2" max="2" width="23.109375" style="234" bestFit="1" customWidth="1"/>
    <col min="3" max="3" width="38.109375" style="234" bestFit="1" customWidth="1"/>
    <col min="4" max="4" width="19.109375" style="234" bestFit="1" customWidth="1"/>
    <col min="5" max="5" width="9.33203125" style="234" customWidth="1"/>
    <col min="6" max="25" width="18.33203125" style="234" customWidth="1"/>
    <col min="26" max="26" width="8.88671875" style="236"/>
    <col min="27" max="16384" width="8.88671875" style="234"/>
  </cols>
  <sheetData>
    <row r="1" spans="1:26" s="284" customFormat="1" ht="57.6" x14ac:dyDescent="0.3">
      <c r="A1" s="231" t="s">
        <v>149</v>
      </c>
      <c r="B1" s="232" t="s">
        <v>73</v>
      </c>
      <c r="C1" s="232" t="s">
        <v>74</v>
      </c>
      <c r="D1" s="232" t="s">
        <v>72</v>
      </c>
      <c r="E1" s="232" t="s">
        <v>89</v>
      </c>
      <c r="F1" s="233" t="str">
        <f>Scenarios!A3&amp;Scenarios!$C3</f>
        <v>Scenario 01: 1. Pre-amendment</v>
      </c>
      <c r="G1" s="233" t="str">
        <f>Scenarios!A4&amp;Scenarios!$C4</f>
        <v>Scenario 02: 2. Rock mulch treatment</v>
      </c>
      <c r="H1" s="233" t="str">
        <f>Scenarios!A5&amp;Scenarios!$C5</f>
        <v>Scenario 03: 3. Post-amendment</v>
      </c>
      <c r="I1" s="233" t="str">
        <f>Scenarios!A6&amp;Scenarios!$C6</f>
        <v>Scenario 04: 4. Post-amendment (Reduced treatment depth)</v>
      </c>
      <c r="J1" s="233" t="str">
        <f>Scenarios!A7&amp;Scenarios!$C7</f>
        <v>Scenario 05: 5. Post-amendment (Reduced treatment ESP)</v>
      </c>
      <c r="K1" s="233" t="str">
        <f>Scenarios!A8&amp;Scenarios!$C8</f>
        <v>Scenario 06: 6. Post-amendment (Reduced treatment depth and ESP)</v>
      </c>
      <c r="L1" s="233" t="str">
        <f>Scenarios!A9&amp;Scenarios!$C9</f>
        <v>Scenario 07: -</v>
      </c>
      <c r="M1" s="233" t="str">
        <f>Scenarios!A10&amp;Scenarios!$C10</f>
        <v>Scenario 08: -</v>
      </c>
      <c r="N1" s="233" t="str">
        <f>Scenarios!A11&amp;Scenarios!$C11</f>
        <v>Scenario 09: -</v>
      </c>
      <c r="O1" s="233" t="str">
        <f>Scenarios!A12&amp;Scenarios!$C12</f>
        <v>Scenario 10: -</v>
      </c>
      <c r="P1" s="233" t="str">
        <f>Scenarios!A13&amp;Scenarios!$C13</f>
        <v>Scenario 11: -</v>
      </c>
      <c r="Q1" s="233" t="str">
        <f>Scenarios!A14&amp;Scenarios!$C14</f>
        <v>Scenario 12: -</v>
      </c>
      <c r="R1" s="233" t="str">
        <f>Scenarios!A15&amp;Scenarios!$C15</f>
        <v>Scenario 13: -</v>
      </c>
      <c r="S1" s="233" t="str">
        <f>Scenarios!A16&amp;Scenarios!$C16</f>
        <v>Scenario 14: -</v>
      </c>
      <c r="T1" s="233" t="str">
        <f>Scenarios!A17&amp;Scenarios!$C17</f>
        <v>Scenario 15: -</v>
      </c>
      <c r="U1" s="233" t="str">
        <f>Scenarios!A18&amp;Scenarios!$C18</f>
        <v>Scenario 16: -</v>
      </c>
      <c r="V1" s="233" t="str">
        <f>Scenarios!A19&amp;Scenarios!$C19</f>
        <v>Scenario 17: -</v>
      </c>
      <c r="W1" s="233" t="str">
        <f>Scenarios!A20&amp;Scenarios!$C20</f>
        <v>Scenario 18: -</v>
      </c>
      <c r="X1" s="233" t="str">
        <f>Scenarios!A21&amp;Scenarios!$C21</f>
        <v>Scenario 19: -</v>
      </c>
      <c r="Y1" s="233" t="str">
        <f>Scenarios!A22&amp;Scenarios!$C22</f>
        <v>Scenario 20: -</v>
      </c>
      <c r="Z1" s="295" t="s">
        <v>213</v>
      </c>
    </row>
    <row r="2" spans="1:26" s="272" customFormat="1" x14ac:dyDescent="0.3">
      <c r="A2" s="267"/>
      <c r="B2" s="268" t="s">
        <v>192</v>
      </c>
      <c r="C2" s="268"/>
      <c r="D2" s="268"/>
      <c r="E2" s="268"/>
      <c r="F2" s="269"/>
      <c r="G2" s="269"/>
      <c r="H2" s="269"/>
      <c r="I2" s="269"/>
      <c r="J2" s="269"/>
      <c r="K2" s="269"/>
      <c r="L2" s="269"/>
      <c r="M2" s="269"/>
      <c r="N2" s="269"/>
      <c r="O2" s="269"/>
      <c r="P2" s="269"/>
      <c r="Q2" s="269"/>
      <c r="R2" s="269"/>
      <c r="S2" s="269"/>
      <c r="T2" s="269"/>
      <c r="U2" s="269"/>
      <c r="V2" s="269"/>
      <c r="W2" s="269"/>
      <c r="X2" s="269"/>
      <c r="Y2" s="269"/>
      <c r="Z2" s="279"/>
    </row>
    <row r="3" spans="1:26" s="272" customFormat="1" x14ac:dyDescent="0.3">
      <c r="A3" s="278">
        <v>3</v>
      </c>
      <c r="B3" s="276" t="s">
        <v>50</v>
      </c>
      <c r="C3" s="275" t="s">
        <v>129</v>
      </c>
      <c r="D3" s="275" t="s">
        <v>71</v>
      </c>
      <c r="E3" s="275" t="s">
        <v>191</v>
      </c>
      <c r="F3" s="293">
        <v>35.5</v>
      </c>
      <c r="G3" s="293">
        <v>9.75</v>
      </c>
      <c r="H3" s="293">
        <v>35.5</v>
      </c>
      <c r="I3" s="293">
        <v>35.5</v>
      </c>
      <c r="J3" s="293">
        <v>35.5</v>
      </c>
      <c r="K3" s="293">
        <v>35.5</v>
      </c>
      <c r="L3" s="293" t="s">
        <v>191</v>
      </c>
      <c r="M3" s="293" t="s">
        <v>191</v>
      </c>
      <c r="N3" s="293" t="s">
        <v>191</v>
      </c>
      <c r="O3" s="293" t="s">
        <v>191</v>
      </c>
      <c r="P3" s="293" t="s">
        <v>191</v>
      </c>
      <c r="Q3" s="293" t="s">
        <v>191</v>
      </c>
      <c r="R3" s="293" t="s">
        <v>191</v>
      </c>
      <c r="S3" s="293" t="s">
        <v>191</v>
      </c>
      <c r="T3" s="293" t="s">
        <v>191</v>
      </c>
      <c r="U3" s="293" t="s">
        <v>191</v>
      </c>
      <c r="V3" s="293" t="s">
        <v>191</v>
      </c>
      <c r="W3" s="293" t="s">
        <v>191</v>
      </c>
      <c r="X3" s="293" t="s">
        <v>191</v>
      </c>
      <c r="Y3" s="293" t="s">
        <v>191</v>
      </c>
      <c r="Z3" s="279"/>
    </row>
    <row r="4" spans="1:26" s="272" customFormat="1" x14ac:dyDescent="0.3">
      <c r="A4" s="278">
        <v>4</v>
      </c>
      <c r="B4" s="276" t="s">
        <v>51</v>
      </c>
      <c r="C4" s="275" t="s">
        <v>130</v>
      </c>
      <c r="D4" s="275" t="s">
        <v>71</v>
      </c>
      <c r="E4" s="275" t="s">
        <v>191</v>
      </c>
      <c r="F4" s="293">
        <v>35.5</v>
      </c>
      <c r="G4" s="293">
        <v>8.25</v>
      </c>
      <c r="H4" s="293">
        <v>35.5</v>
      </c>
      <c r="I4" s="293">
        <v>35.5</v>
      </c>
      <c r="J4" s="293">
        <v>35.5</v>
      </c>
      <c r="K4" s="293">
        <v>35.5</v>
      </c>
      <c r="L4" s="293" t="s">
        <v>191</v>
      </c>
      <c r="M4" s="293" t="s">
        <v>191</v>
      </c>
      <c r="N4" s="293" t="s">
        <v>191</v>
      </c>
      <c r="O4" s="293" t="s">
        <v>191</v>
      </c>
      <c r="P4" s="293" t="s">
        <v>191</v>
      </c>
      <c r="Q4" s="293" t="s">
        <v>191</v>
      </c>
      <c r="R4" s="293" t="s">
        <v>191</v>
      </c>
      <c r="S4" s="293" t="s">
        <v>191</v>
      </c>
      <c r="T4" s="293" t="s">
        <v>191</v>
      </c>
      <c r="U4" s="293" t="s">
        <v>191</v>
      </c>
      <c r="V4" s="293" t="s">
        <v>191</v>
      </c>
      <c r="W4" s="293" t="s">
        <v>191</v>
      </c>
      <c r="X4" s="293" t="s">
        <v>191</v>
      </c>
      <c r="Y4" s="293" t="s">
        <v>191</v>
      </c>
      <c r="Z4" s="279"/>
    </row>
    <row r="5" spans="1:26" s="272" customFormat="1" x14ac:dyDescent="0.3">
      <c r="A5" s="267"/>
      <c r="B5" s="268" t="s">
        <v>193</v>
      </c>
      <c r="C5" s="268"/>
      <c r="D5" s="268"/>
      <c r="E5" s="268"/>
      <c r="F5" s="269"/>
      <c r="G5" s="269"/>
      <c r="H5" s="269"/>
      <c r="I5" s="269"/>
      <c r="J5" s="269"/>
      <c r="K5" s="269"/>
      <c r="L5" s="269"/>
      <c r="M5" s="269"/>
      <c r="N5" s="269"/>
      <c r="O5" s="269"/>
      <c r="P5" s="269"/>
      <c r="Q5" s="269"/>
      <c r="R5" s="269"/>
      <c r="S5" s="269"/>
      <c r="T5" s="269"/>
      <c r="U5" s="269"/>
      <c r="V5" s="269"/>
      <c r="W5" s="269"/>
      <c r="X5" s="269"/>
      <c r="Y5" s="269"/>
      <c r="Z5" s="279"/>
    </row>
    <row r="6" spans="1:26" s="272" customFormat="1" x14ac:dyDescent="0.3">
      <c r="A6" s="278">
        <v>7</v>
      </c>
      <c r="B6" s="276" t="s">
        <v>54</v>
      </c>
      <c r="C6" s="275" t="s">
        <v>131</v>
      </c>
      <c r="D6" s="275" t="s">
        <v>71</v>
      </c>
      <c r="E6" s="275" t="s">
        <v>191</v>
      </c>
      <c r="F6" s="293">
        <v>35</v>
      </c>
      <c r="G6" s="293">
        <v>56.75</v>
      </c>
      <c r="H6" s="293">
        <v>35</v>
      </c>
      <c r="I6" s="293">
        <v>35</v>
      </c>
      <c r="J6" s="293">
        <v>35</v>
      </c>
      <c r="K6" s="293">
        <v>35</v>
      </c>
      <c r="L6" s="293" t="s">
        <v>191</v>
      </c>
      <c r="M6" s="293" t="s">
        <v>191</v>
      </c>
      <c r="N6" s="293" t="s">
        <v>191</v>
      </c>
      <c r="O6" s="293" t="s">
        <v>191</v>
      </c>
      <c r="P6" s="293" t="s">
        <v>191</v>
      </c>
      <c r="Q6" s="293" t="s">
        <v>191</v>
      </c>
      <c r="R6" s="293" t="s">
        <v>191</v>
      </c>
      <c r="S6" s="293" t="s">
        <v>191</v>
      </c>
      <c r="T6" s="293" t="s">
        <v>191</v>
      </c>
      <c r="U6" s="293" t="s">
        <v>191</v>
      </c>
      <c r="V6" s="293" t="s">
        <v>191</v>
      </c>
      <c r="W6" s="293" t="s">
        <v>191</v>
      </c>
      <c r="X6" s="293" t="s">
        <v>191</v>
      </c>
      <c r="Y6" s="293" t="s">
        <v>191</v>
      </c>
      <c r="Z6" s="279"/>
    </row>
    <row r="7" spans="1:26" s="272" customFormat="1" x14ac:dyDescent="0.3">
      <c r="A7" s="278">
        <v>8</v>
      </c>
      <c r="B7" s="276" t="s">
        <v>55</v>
      </c>
      <c r="C7" s="275" t="s">
        <v>132</v>
      </c>
      <c r="D7" s="275" t="s">
        <v>71</v>
      </c>
      <c r="E7" s="275" t="s">
        <v>191</v>
      </c>
      <c r="F7" s="293">
        <v>35</v>
      </c>
      <c r="G7" s="293">
        <v>59</v>
      </c>
      <c r="H7" s="293">
        <v>35</v>
      </c>
      <c r="I7" s="293">
        <v>35</v>
      </c>
      <c r="J7" s="293">
        <v>35</v>
      </c>
      <c r="K7" s="293">
        <v>35</v>
      </c>
      <c r="L7" s="293" t="s">
        <v>191</v>
      </c>
      <c r="M7" s="293" t="s">
        <v>191</v>
      </c>
      <c r="N7" s="293" t="s">
        <v>191</v>
      </c>
      <c r="O7" s="293" t="s">
        <v>191</v>
      </c>
      <c r="P7" s="293" t="s">
        <v>191</v>
      </c>
      <c r="Q7" s="293" t="s">
        <v>191</v>
      </c>
      <c r="R7" s="293" t="s">
        <v>191</v>
      </c>
      <c r="S7" s="293" t="s">
        <v>191</v>
      </c>
      <c r="T7" s="293" t="s">
        <v>191</v>
      </c>
      <c r="U7" s="293" t="s">
        <v>191</v>
      </c>
      <c r="V7" s="293" t="s">
        <v>191</v>
      </c>
      <c r="W7" s="293" t="s">
        <v>191</v>
      </c>
      <c r="X7" s="293" t="s">
        <v>191</v>
      </c>
      <c r="Y7" s="293" t="s">
        <v>191</v>
      </c>
      <c r="Z7" s="279"/>
    </row>
    <row r="8" spans="1:26" s="272" customFormat="1" x14ac:dyDescent="0.3">
      <c r="A8" s="267"/>
      <c r="B8" s="268" t="s">
        <v>197</v>
      </c>
      <c r="C8" s="268"/>
      <c r="D8" s="268"/>
      <c r="E8" s="268"/>
      <c r="F8" s="269"/>
      <c r="G8" s="269"/>
      <c r="H8" s="269"/>
      <c r="I8" s="269"/>
      <c r="J8" s="269"/>
      <c r="K8" s="269"/>
      <c r="L8" s="269"/>
      <c r="M8" s="269"/>
      <c r="N8" s="269"/>
      <c r="O8" s="269"/>
      <c r="P8" s="269"/>
      <c r="Q8" s="269"/>
      <c r="R8" s="269"/>
      <c r="S8" s="269"/>
      <c r="T8" s="269"/>
      <c r="U8" s="269"/>
      <c r="V8" s="269"/>
      <c r="W8" s="269"/>
      <c r="X8" s="269"/>
      <c r="Y8" s="269"/>
      <c r="Z8" s="279"/>
    </row>
    <row r="9" spans="1:26" s="272" customFormat="1" x14ac:dyDescent="0.3">
      <c r="A9" s="278">
        <v>9</v>
      </c>
      <c r="B9" s="276" t="s">
        <v>56</v>
      </c>
      <c r="C9" s="275" t="s">
        <v>135</v>
      </c>
      <c r="D9" s="275" t="s">
        <v>71</v>
      </c>
      <c r="E9" s="275" t="s">
        <v>191</v>
      </c>
      <c r="F9" s="261" t="s">
        <v>191</v>
      </c>
      <c r="G9" s="261" t="s">
        <v>191</v>
      </c>
      <c r="H9" s="261" t="s">
        <v>191</v>
      </c>
      <c r="I9" s="261" t="s">
        <v>191</v>
      </c>
      <c r="J9" s="261" t="s">
        <v>191</v>
      </c>
      <c r="K9" s="261" t="s">
        <v>191</v>
      </c>
      <c r="L9" s="261" t="s">
        <v>191</v>
      </c>
      <c r="M9" s="261" t="s">
        <v>191</v>
      </c>
      <c r="N9" s="261" t="s">
        <v>191</v>
      </c>
      <c r="O9" s="261" t="s">
        <v>191</v>
      </c>
      <c r="P9" s="261" t="s">
        <v>191</v>
      </c>
      <c r="Q9" s="261" t="s">
        <v>191</v>
      </c>
      <c r="R9" s="261" t="s">
        <v>191</v>
      </c>
      <c r="S9" s="261" t="s">
        <v>191</v>
      </c>
      <c r="T9" s="261" t="s">
        <v>191</v>
      </c>
      <c r="U9" s="261" t="s">
        <v>191</v>
      </c>
      <c r="V9" s="261" t="s">
        <v>191</v>
      </c>
      <c r="W9" s="261" t="s">
        <v>191</v>
      </c>
      <c r="X9" s="261" t="s">
        <v>191</v>
      </c>
      <c r="Y9" s="261" t="s">
        <v>191</v>
      </c>
      <c r="Z9" s="279"/>
    </row>
    <row r="10" spans="1:26" s="272" customFormat="1" x14ac:dyDescent="0.3">
      <c r="A10" s="278">
        <v>10</v>
      </c>
      <c r="B10" s="276" t="s">
        <v>57</v>
      </c>
      <c r="C10" s="275" t="s">
        <v>136</v>
      </c>
      <c r="D10" s="275" t="s">
        <v>71</v>
      </c>
      <c r="E10" s="275" t="s">
        <v>191</v>
      </c>
      <c r="F10" s="261" t="s">
        <v>191</v>
      </c>
      <c r="G10" s="261" t="s">
        <v>191</v>
      </c>
      <c r="H10" s="261" t="s">
        <v>191</v>
      </c>
      <c r="I10" s="261" t="s">
        <v>191</v>
      </c>
      <c r="J10" s="261" t="s">
        <v>191</v>
      </c>
      <c r="K10" s="261" t="s">
        <v>191</v>
      </c>
      <c r="L10" s="261" t="s">
        <v>191</v>
      </c>
      <c r="M10" s="261" t="s">
        <v>191</v>
      </c>
      <c r="N10" s="261" t="s">
        <v>191</v>
      </c>
      <c r="O10" s="261" t="s">
        <v>191</v>
      </c>
      <c r="P10" s="261" t="s">
        <v>191</v>
      </c>
      <c r="Q10" s="261" t="s">
        <v>191</v>
      </c>
      <c r="R10" s="261" t="s">
        <v>191</v>
      </c>
      <c r="S10" s="261" t="s">
        <v>191</v>
      </c>
      <c r="T10" s="261" t="s">
        <v>191</v>
      </c>
      <c r="U10" s="261" t="s">
        <v>191</v>
      </c>
      <c r="V10" s="261" t="s">
        <v>191</v>
      </c>
      <c r="W10" s="261" t="s">
        <v>191</v>
      </c>
      <c r="X10" s="261" t="s">
        <v>191</v>
      </c>
      <c r="Y10" s="261" t="s">
        <v>191</v>
      </c>
      <c r="Z10" s="279"/>
    </row>
    <row r="11" spans="1:26" s="272" customFormat="1" x14ac:dyDescent="0.3">
      <c r="A11" s="267"/>
      <c r="B11" s="268" t="s">
        <v>199</v>
      </c>
      <c r="C11" s="268"/>
      <c r="D11" s="268"/>
      <c r="E11" s="268"/>
      <c r="F11" s="269"/>
      <c r="G11" s="269"/>
      <c r="H11" s="269"/>
      <c r="I11" s="269"/>
      <c r="J11" s="269"/>
      <c r="K11" s="269"/>
      <c r="L11" s="269"/>
      <c r="M11" s="269"/>
      <c r="N11" s="269"/>
      <c r="O11" s="269"/>
      <c r="P11" s="269"/>
      <c r="Q11" s="269"/>
      <c r="R11" s="269"/>
      <c r="S11" s="269"/>
      <c r="T11" s="269"/>
      <c r="U11" s="269"/>
      <c r="V11" s="269"/>
      <c r="W11" s="269"/>
      <c r="X11" s="269"/>
      <c r="Y11" s="269"/>
      <c r="Z11" s="279"/>
    </row>
    <row r="12" spans="1:26" s="272" customFormat="1" x14ac:dyDescent="0.3">
      <c r="A12" s="278">
        <v>1</v>
      </c>
      <c r="B12" s="276" t="s">
        <v>48</v>
      </c>
      <c r="C12" s="275" t="s">
        <v>127</v>
      </c>
      <c r="D12" s="275" t="s">
        <v>71</v>
      </c>
      <c r="E12" s="275" t="s">
        <v>191</v>
      </c>
      <c r="F12" s="264">
        <v>1.5</v>
      </c>
      <c r="G12" s="264">
        <v>1.4275</v>
      </c>
      <c r="H12" s="264">
        <v>1.5</v>
      </c>
      <c r="I12" s="264">
        <v>1.5</v>
      </c>
      <c r="J12" s="264">
        <v>1.5</v>
      </c>
      <c r="K12" s="264">
        <v>1.5</v>
      </c>
      <c r="L12" s="264" t="s">
        <v>191</v>
      </c>
      <c r="M12" s="264" t="s">
        <v>191</v>
      </c>
      <c r="N12" s="264" t="s">
        <v>191</v>
      </c>
      <c r="O12" s="264" t="s">
        <v>191</v>
      </c>
      <c r="P12" s="264" t="s">
        <v>191</v>
      </c>
      <c r="Q12" s="264" t="s">
        <v>191</v>
      </c>
      <c r="R12" s="264" t="s">
        <v>191</v>
      </c>
      <c r="S12" s="264" t="s">
        <v>191</v>
      </c>
      <c r="T12" s="264" t="s">
        <v>191</v>
      </c>
      <c r="U12" s="264" t="s">
        <v>191</v>
      </c>
      <c r="V12" s="264" t="s">
        <v>191</v>
      </c>
      <c r="W12" s="264" t="s">
        <v>191</v>
      </c>
      <c r="X12" s="264" t="s">
        <v>191</v>
      </c>
      <c r="Y12" s="264" t="s">
        <v>191</v>
      </c>
      <c r="Z12" s="279"/>
    </row>
    <row r="13" spans="1:26" s="272" customFormat="1" x14ac:dyDescent="0.3">
      <c r="A13" s="278">
        <v>2</v>
      </c>
      <c r="B13" s="276" t="s">
        <v>49</v>
      </c>
      <c r="C13" s="275" t="s">
        <v>128</v>
      </c>
      <c r="D13" s="275" t="s">
        <v>71</v>
      </c>
      <c r="E13" s="275" t="s">
        <v>191</v>
      </c>
      <c r="F13" s="264">
        <v>1.5</v>
      </c>
      <c r="G13" s="264">
        <v>1.45</v>
      </c>
      <c r="H13" s="264">
        <v>1.5</v>
      </c>
      <c r="I13" s="264">
        <v>1.5</v>
      </c>
      <c r="J13" s="264">
        <v>1.5</v>
      </c>
      <c r="K13" s="264">
        <v>1.5</v>
      </c>
      <c r="L13" s="264" t="s">
        <v>191</v>
      </c>
      <c r="M13" s="264" t="s">
        <v>191</v>
      </c>
      <c r="N13" s="264" t="s">
        <v>191</v>
      </c>
      <c r="O13" s="264" t="s">
        <v>191</v>
      </c>
      <c r="P13" s="264" t="s">
        <v>191</v>
      </c>
      <c r="Q13" s="264" t="s">
        <v>191</v>
      </c>
      <c r="R13" s="264" t="s">
        <v>191</v>
      </c>
      <c r="S13" s="264" t="s">
        <v>191</v>
      </c>
      <c r="T13" s="264" t="s">
        <v>191</v>
      </c>
      <c r="U13" s="264" t="s">
        <v>191</v>
      </c>
      <c r="V13" s="264" t="s">
        <v>191</v>
      </c>
      <c r="W13" s="264" t="s">
        <v>191</v>
      </c>
      <c r="X13" s="264" t="s">
        <v>191</v>
      </c>
      <c r="Y13" s="264" t="s">
        <v>191</v>
      </c>
      <c r="Z13" s="279"/>
    </row>
    <row r="14" spans="1:26" s="272" customFormat="1" x14ac:dyDescent="0.3">
      <c r="A14" s="267"/>
      <c r="B14" s="268" t="s">
        <v>198</v>
      </c>
      <c r="C14" s="268"/>
      <c r="D14" s="268"/>
      <c r="E14" s="268"/>
      <c r="F14" s="269"/>
      <c r="G14" s="269"/>
      <c r="H14" s="269"/>
      <c r="I14" s="269"/>
      <c r="J14" s="269"/>
      <c r="K14" s="269"/>
      <c r="L14" s="269"/>
      <c r="M14" s="269"/>
      <c r="N14" s="269"/>
      <c r="O14" s="269"/>
      <c r="P14" s="269"/>
      <c r="Q14" s="269"/>
      <c r="R14" s="269"/>
      <c r="S14" s="269"/>
      <c r="T14" s="269"/>
      <c r="U14" s="269"/>
      <c r="V14" s="269"/>
      <c r="W14" s="269"/>
      <c r="X14" s="269"/>
      <c r="Y14" s="269"/>
      <c r="Z14" s="279"/>
    </row>
    <row r="15" spans="1:26" s="272" customFormat="1" x14ac:dyDescent="0.3">
      <c r="A15" s="278">
        <v>5</v>
      </c>
      <c r="B15" s="276" t="s">
        <v>52</v>
      </c>
      <c r="C15" s="275" t="s">
        <v>133</v>
      </c>
      <c r="D15" s="275" t="s">
        <v>71</v>
      </c>
      <c r="E15" s="275" t="s">
        <v>191</v>
      </c>
      <c r="F15" s="260">
        <v>10</v>
      </c>
      <c r="G15" s="260">
        <v>50</v>
      </c>
      <c r="H15" s="260">
        <v>20</v>
      </c>
      <c r="I15" s="260">
        <v>10</v>
      </c>
      <c r="J15" s="260">
        <v>20</v>
      </c>
      <c r="K15" s="260">
        <v>10</v>
      </c>
      <c r="L15" s="260" t="s">
        <v>191</v>
      </c>
      <c r="M15" s="260" t="s">
        <v>191</v>
      </c>
      <c r="N15" s="260" t="s">
        <v>191</v>
      </c>
      <c r="O15" s="260" t="s">
        <v>191</v>
      </c>
      <c r="P15" s="260" t="s">
        <v>191</v>
      </c>
      <c r="Q15" s="260" t="s">
        <v>191</v>
      </c>
      <c r="R15" s="260" t="s">
        <v>191</v>
      </c>
      <c r="S15" s="260" t="s">
        <v>191</v>
      </c>
      <c r="T15" s="260" t="s">
        <v>191</v>
      </c>
      <c r="U15" s="260" t="s">
        <v>191</v>
      </c>
      <c r="V15" s="260" t="s">
        <v>191</v>
      </c>
      <c r="W15" s="260" t="s">
        <v>191</v>
      </c>
      <c r="X15" s="260" t="s">
        <v>191</v>
      </c>
      <c r="Y15" s="260" t="s">
        <v>191</v>
      </c>
      <c r="Z15" s="279"/>
    </row>
    <row r="16" spans="1:26" s="272" customFormat="1" x14ac:dyDescent="0.3">
      <c r="A16" s="278">
        <v>6</v>
      </c>
      <c r="B16" s="276" t="s">
        <v>53</v>
      </c>
      <c r="C16" s="275" t="s">
        <v>134</v>
      </c>
      <c r="D16" s="275" t="s">
        <v>71</v>
      </c>
      <c r="E16" s="275" t="s">
        <v>191</v>
      </c>
      <c r="F16" s="260">
        <v>50</v>
      </c>
      <c r="G16" s="260">
        <v>50</v>
      </c>
      <c r="H16" s="260">
        <v>35</v>
      </c>
      <c r="I16" s="260">
        <v>20</v>
      </c>
      <c r="J16" s="260">
        <v>35</v>
      </c>
      <c r="K16" s="260">
        <v>20</v>
      </c>
      <c r="L16" s="260" t="s">
        <v>191</v>
      </c>
      <c r="M16" s="260" t="s">
        <v>191</v>
      </c>
      <c r="N16" s="260" t="s">
        <v>191</v>
      </c>
      <c r="O16" s="260" t="s">
        <v>191</v>
      </c>
      <c r="P16" s="260" t="s">
        <v>191</v>
      </c>
      <c r="Q16" s="260" t="s">
        <v>191</v>
      </c>
      <c r="R16" s="260" t="s">
        <v>191</v>
      </c>
      <c r="S16" s="260" t="s">
        <v>191</v>
      </c>
      <c r="T16" s="260" t="s">
        <v>191</v>
      </c>
      <c r="U16" s="260" t="s">
        <v>191</v>
      </c>
      <c r="V16" s="260" t="s">
        <v>191</v>
      </c>
      <c r="W16" s="260" t="s">
        <v>191</v>
      </c>
      <c r="X16" s="260" t="s">
        <v>191</v>
      </c>
      <c r="Y16" s="260" t="s">
        <v>191</v>
      </c>
      <c r="Z16" s="279"/>
    </row>
  </sheetData>
  <sheetProtection algorithmName="SHA-512" hashValue="pe0giGrcfYO2ne2xlN/B0azHbDlxNTFCNAt40Rt6tqsRrNn6V92HFxCDmNFh/4g13EKWfjJ1NvT8t/HbUWzEjQ==" saltValue="BugKTSw3QudK/BJpWRE2VQ==" spinCount="100000" sheet="1" objects="1" scenarios="1" selectLockedCells="1"/>
  <conditionalFormatting sqref="S6:Y7">
    <cfRule type="cellIs" dxfId="95" priority="82" operator="equal">
      <formula>"-"</formula>
    </cfRule>
    <cfRule type="cellIs" dxfId="94" priority="83" operator="lessThan">
      <formula>0</formula>
    </cfRule>
    <cfRule type="cellIs" dxfId="93" priority="84" operator="between">
      <formula>0</formula>
      <formula>100</formula>
    </cfRule>
    <cfRule type="cellIs" dxfId="92" priority="85" operator="greaterThan">
      <formula>100</formula>
    </cfRule>
  </conditionalFormatting>
  <conditionalFormatting sqref="S3:Y4">
    <cfRule type="cellIs" dxfId="91" priority="138" operator="equal">
      <formula>"-"</formula>
    </cfRule>
    <cfRule type="cellIs" dxfId="90" priority="139" operator="lessThan">
      <formula>0</formula>
    </cfRule>
    <cfRule type="cellIs" dxfId="89" priority="140" operator="between">
      <formula>0</formula>
      <formula>100</formula>
    </cfRule>
    <cfRule type="cellIs" dxfId="88" priority="141" operator="greaterThan">
      <formula>100</formula>
    </cfRule>
  </conditionalFormatting>
  <conditionalFormatting sqref="S9:Y10">
    <cfRule type="cellIs" dxfId="87" priority="106" operator="equal">
      <formula>"-"</formula>
    </cfRule>
    <cfRule type="cellIs" dxfId="86" priority="107" operator="lessThan">
      <formula>0</formula>
    </cfRule>
    <cfRule type="cellIs" dxfId="85" priority="108" operator="between">
      <formula>0</formula>
      <formula>100</formula>
    </cfRule>
    <cfRule type="cellIs" dxfId="84" priority="109" operator="greaterThan">
      <formula>100</formula>
    </cfRule>
  </conditionalFormatting>
  <conditionalFormatting sqref="S12:Y13">
    <cfRule type="cellIs" dxfId="83" priority="81" operator="equal">
      <formula>"-"</formula>
    </cfRule>
    <cfRule type="cellIs" dxfId="82" priority="134" operator="lessThan">
      <formula>0</formula>
    </cfRule>
    <cfRule type="cellIs" dxfId="81" priority="135" operator="between">
      <formula>0</formula>
      <formula>3</formula>
    </cfRule>
    <cfRule type="cellIs" dxfId="80" priority="136" operator="greaterThan">
      <formula>3</formula>
    </cfRule>
  </conditionalFormatting>
  <conditionalFormatting sqref="S15:Y16">
    <cfRule type="cellIs" dxfId="79" priority="130" operator="equal">
      <formula>"-"</formula>
    </cfRule>
    <cfRule type="cellIs" dxfId="78" priority="131" operator="lessThan">
      <formula>0</formula>
    </cfRule>
    <cfRule type="cellIs" dxfId="77" priority="132" operator="between">
      <formula>0</formula>
      <formula>50</formula>
    </cfRule>
    <cfRule type="cellIs" dxfId="76" priority="133" operator="greaterThan">
      <formula>50</formula>
    </cfRule>
  </conditionalFormatting>
  <conditionalFormatting sqref="F6:F7 H6:K7">
    <cfRule type="cellIs" dxfId="75" priority="42" operator="equal">
      <formula>"-"</formula>
    </cfRule>
    <cfRule type="cellIs" dxfId="74" priority="43" operator="lessThan">
      <formula>0</formula>
    </cfRule>
    <cfRule type="cellIs" dxfId="73" priority="44" operator="between">
      <formula>0</formula>
      <formula>100</formula>
    </cfRule>
    <cfRule type="cellIs" dxfId="72" priority="45" operator="greaterThan">
      <formula>100</formula>
    </cfRule>
  </conditionalFormatting>
  <conditionalFormatting sqref="F3:F4 H3:K4">
    <cfRule type="cellIs" dxfId="71" priority="57" operator="equal">
      <formula>"-"</formula>
    </cfRule>
    <cfRule type="cellIs" dxfId="70" priority="58" operator="lessThan">
      <formula>0</formula>
    </cfRule>
    <cfRule type="cellIs" dxfId="69" priority="59" operator="between">
      <formula>0</formula>
      <formula>100</formula>
    </cfRule>
    <cfRule type="cellIs" dxfId="68" priority="60" operator="greaterThan">
      <formula>100</formula>
    </cfRule>
  </conditionalFormatting>
  <conditionalFormatting sqref="F9:F10 H9:K10">
    <cfRule type="cellIs" dxfId="67" priority="46" operator="equal">
      <formula>"-"</formula>
    </cfRule>
    <cfRule type="cellIs" dxfId="66" priority="47" operator="lessThan">
      <formula>0</formula>
    </cfRule>
    <cfRule type="cellIs" dxfId="65" priority="48" operator="between">
      <formula>0</formula>
      <formula>100</formula>
    </cfRule>
    <cfRule type="cellIs" dxfId="64" priority="49" operator="greaterThan">
      <formula>100</formula>
    </cfRule>
  </conditionalFormatting>
  <conditionalFormatting sqref="F12:F13 H12:K13">
    <cfRule type="cellIs" dxfId="63" priority="41" operator="equal">
      <formula>"-"</formula>
    </cfRule>
    <cfRule type="cellIs" dxfId="62" priority="54" operator="lessThan">
      <formula>0</formula>
    </cfRule>
    <cfRule type="cellIs" dxfId="61" priority="55" operator="between">
      <formula>0</formula>
      <formula>3</formula>
    </cfRule>
    <cfRule type="cellIs" dxfId="60" priority="56" operator="greaterThan">
      <formula>3</formula>
    </cfRule>
  </conditionalFormatting>
  <conditionalFormatting sqref="F15:F16 H15:K16">
    <cfRule type="cellIs" dxfId="59" priority="50" operator="equal">
      <formula>"-"</formula>
    </cfRule>
    <cfRule type="cellIs" dxfId="58" priority="51" operator="lessThan">
      <formula>0</formula>
    </cfRule>
    <cfRule type="cellIs" dxfId="57" priority="52" operator="between">
      <formula>0</formula>
      <formula>50</formula>
    </cfRule>
    <cfRule type="cellIs" dxfId="56" priority="53" operator="greaterThan">
      <formula>50</formula>
    </cfRule>
  </conditionalFormatting>
  <conditionalFormatting sqref="G6:G7">
    <cfRule type="cellIs" dxfId="55" priority="22" operator="equal">
      <formula>"-"</formula>
    </cfRule>
    <cfRule type="cellIs" dxfId="54" priority="23" operator="lessThan">
      <formula>0</formula>
    </cfRule>
    <cfRule type="cellIs" dxfId="53" priority="24" operator="between">
      <formula>0</formula>
      <formula>100</formula>
    </cfRule>
    <cfRule type="cellIs" dxfId="52" priority="25" operator="greaterThan">
      <formula>100</formula>
    </cfRule>
  </conditionalFormatting>
  <conditionalFormatting sqref="G3:G4">
    <cfRule type="cellIs" dxfId="51" priority="37" operator="equal">
      <formula>"-"</formula>
    </cfRule>
    <cfRule type="cellIs" dxfId="50" priority="38" operator="lessThan">
      <formula>0</formula>
    </cfRule>
    <cfRule type="cellIs" dxfId="49" priority="39" operator="between">
      <formula>0</formula>
      <formula>100</formula>
    </cfRule>
    <cfRule type="cellIs" dxfId="48" priority="40" operator="greaterThan">
      <formula>100</formula>
    </cfRule>
  </conditionalFormatting>
  <conditionalFormatting sqref="G9:G10">
    <cfRule type="cellIs" dxfId="47" priority="26" operator="equal">
      <formula>"-"</formula>
    </cfRule>
    <cfRule type="cellIs" dxfId="46" priority="27" operator="lessThan">
      <formula>0</formula>
    </cfRule>
    <cfRule type="cellIs" dxfId="45" priority="28" operator="between">
      <formula>0</formula>
      <formula>100</formula>
    </cfRule>
    <cfRule type="cellIs" dxfId="44" priority="29" operator="greaterThan">
      <formula>100</formula>
    </cfRule>
  </conditionalFormatting>
  <conditionalFormatting sqref="G12:G13">
    <cfRule type="cellIs" dxfId="43" priority="21" operator="equal">
      <formula>"-"</formula>
    </cfRule>
    <cfRule type="cellIs" dxfId="42" priority="34" operator="lessThan">
      <formula>0</formula>
    </cfRule>
    <cfRule type="cellIs" dxfId="41" priority="35" operator="between">
      <formula>0</formula>
      <formula>3</formula>
    </cfRule>
    <cfRule type="cellIs" dxfId="40" priority="36" operator="greaterThan">
      <formula>3</formula>
    </cfRule>
  </conditionalFormatting>
  <conditionalFormatting sqref="G15:G16">
    <cfRule type="cellIs" dxfId="39" priority="30" operator="equal">
      <formula>"-"</formula>
    </cfRule>
    <cfRule type="cellIs" dxfId="38" priority="31" operator="lessThan">
      <formula>0</formula>
    </cfRule>
    <cfRule type="cellIs" dxfId="37" priority="32" operator="between">
      <formula>0</formula>
      <formula>50</formula>
    </cfRule>
    <cfRule type="cellIs" dxfId="36" priority="33" operator="greaterThan">
      <formula>50</formula>
    </cfRule>
  </conditionalFormatting>
  <conditionalFormatting sqref="L6:R7">
    <cfRule type="cellIs" dxfId="35" priority="2" operator="equal">
      <formula>"-"</formula>
    </cfRule>
    <cfRule type="cellIs" dxfId="34" priority="3" operator="lessThan">
      <formula>0</formula>
    </cfRule>
    <cfRule type="cellIs" dxfId="33" priority="4" operator="between">
      <formula>0</formula>
      <formula>100</formula>
    </cfRule>
    <cfRule type="cellIs" dxfId="32" priority="5" operator="greaterThan">
      <formula>100</formula>
    </cfRule>
  </conditionalFormatting>
  <conditionalFormatting sqref="L3:R4">
    <cfRule type="cellIs" dxfId="31" priority="17" operator="equal">
      <formula>"-"</formula>
    </cfRule>
    <cfRule type="cellIs" dxfId="30" priority="18" operator="lessThan">
      <formula>0</formula>
    </cfRule>
    <cfRule type="cellIs" dxfId="29" priority="19" operator="between">
      <formula>0</formula>
      <formula>100</formula>
    </cfRule>
    <cfRule type="cellIs" dxfId="28" priority="20" operator="greaterThan">
      <formula>100</formula>
    </cfRule>
  </conditionalFormatting>
  <conditionalFormatting sqref="L9:R10">
    <cfRule type="cellIs" dxfId="27" priority="6" operator="equal">
      <formula>"-"</formula>
    </cfRule>
    <cfRule type="cellIs" dxfId="26" priority="7" operator="lessThan">
      <formula>0</formula>
    </cfRule>
    <cfRule type="cellIs" dxfId="25" priority="8" operator="between">
      <formula>0</formula>
      <formula>100</formula>
    </cfRule>
    <cfRule type="cellIs" dxfId="24" priority="9" operator="greaterThan">
      <formula>100</formula>
    </cfRule>
  </conditionalFormatting>
  <conditionalFormatting sqref="L12:R13">
    <cfRule type="cellIs" dxfId="23" priority="1" operator="equal">
      <formula>"-"</formula>
    </cfRule>
    <cfRule type="cellIs" dxfId="22" priority="14" operator="lessThan">
      <formula>0</formula>
    </cfRule>
    <cfRule type="cellIs" dxfId="21" priority="15" operator="between">
      <formula>0</formula>
      <formula>3</formula>
    </cfRule>
    <cfRule type="cellIs" dxfId="20" priority="16" operator="greaterThan">
      <formula>3</formula>
    </cfRule>
  </conditionalFormatting>
  <conditionalFormatting sqref="L15:R16">
    <cfRule type="cellIs" dxfId="19" priority="10" operator="equal">
      <formula>"-"</formula>
    </cfRule>
    <cfRule type="cellIs" dxfId="18" priority="11" operator="lessThan">
      <formula>0</formula>
    </cfRule>
    <cfRule type="cellIs" dxfId="17" priority="12" operator="between">
      <formula>0</formula>
      <formula>50</formula>
    </cfRule>
    <cfRule type="cellIs" dxfId="16" priority="13" operator="greaterThan">
      <formula>50</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64A2-DB51-4ED4-A864-8D81C4844379}">
  <sheetPr codeName="Sheet11">
    <tabColor rgb="FF92D050"/>
  </sheetPr>
  <dimension ref="A1:AA21"/>
  <sheetViews>
    <sheetView topLeftCell="B1" zoomScaleNormal="100" workbookViewId="0">
      <selection activeCell="F7" sqref="F7"/>
    </sheetView>
  </sheetViews>
  <sheetFormatPr defaultColWidth="8.88671875" defaultRowHeight="14.4" x14ac:dyDescent="0.3"/>
  <cols>
    <col min="1" max="1" width="7.5546875" style="283" bestFit="1" customWidth="1"/>
    <col min="2" max="2" width="23.88671875" style="284" bestFit="1" customWidth="1"/>
    <col min="3" max="3" width="29" style="284" bestFit="1" customWidth="1"/>
    <col min="4" max="4" width="11.33203125" style="284" customWidth="1"/>
    <col min="5" max="5" width="38" style="284" bestFit="1" customWidth="1"/>
    <col min="6" max="6" width="18.33203125" style="284" bestFit="1" customWidth="1"/>
    <col min="7" max="10" width="18.6640625" style="284" bestFit="1" customWidth="1"/>
    <col min="11" max="11" width="18.6640625" style="284" customWidth="1"/>
    <col min="12" max="12" width="20.6640625" style="284" bestFit="1" customWidth="1"/>
    <col min="13" max="13" width="20.6640625" style="284" customWidth="1"/>
    <col min="14" max="14" width="20.109375" style="284" bestFit="1" customWidth="1"/>
    <col min="15" max="18" width="19.33203125" style="284" bestFit="1" customWidth="1"/>
    <col min="19" max="25" width="19.33203125" style="284" customWidth="1"/>
    <col min="26" max="26" width="8.88671875" style="283"/>
    <col min="27" max="16384" width="8.88671875" style="284"/>
  </cols>
  <sheetData>
    <row r="1" spans="1:27" s="294" customFormat="1" ht="57.6" x14ac:dyDescent="0.3">
      <c r="A1" s="233" t="s">
        <v>149</v>
      </c>
      <c r="B1" s="273" t="s">
        <v>73</v>
      </c>
      <c r="C1" s="273" t="s">
        <v>74</v>
      </c>
      <c r="D1" s="273" t="s">
        <v>72</v>
      </c>
      <c r="E1" s="273" t="s">
        <v>89</v>
      </c>
      <c r="F1" s="233" t="str">
        <f>Scenarios!A3&amp;Scenarios!$C3</f>
        <v>Scenario 01: 1. Pre-amendment</v>
      </c>
      <c r="G1" s="233" t="str">
        <f>Scenarios!A4&amp;Scenarios!$C4</f>
        <v>Scenario 02: 2. Rock mulch treatment</v>
      </c>
      <c r="H1" s="233" t="str">
        <f>Scenarios!A5&amp;Scenarios!$C5</f>
        <v>Scenario 03: 3. Post-amendment</v>
      </c>
      <c r="I1" s="233" t="str">
        <f>Scenarios!A6&amp;Scenarios!$C6</f>
        <v>Scenario 04: 4. Post-amendment (Reduced treatment depth)</v>
      </c>
      <c r="J1" s="233" t="str">
        <f>Scenarios!A7&amp;Scenarios!$C7</f>
        <v>Scenario 05: 5. Post-amendment (Reduced treatment ESP)</v>
      </c>
      <c r="K1" s="233" t="str">
        <f>Scenarios!A8&amp;Scenarios!$C8</f>
        <v>Scenario 06: 6. Post-amendment (Reduced treatment depth and ESP)</v>
      </c>
      <c r="L1" s="233" t="str">
        <f>Scenarios!A9&amp;Scenarios!$C9</f>
        <v>Scenario 07: -</v>
      </c>
      <c r="M1" s="233" t="str">
        <f>Scenarios!A10&amp;Scenarios!$C10</f>
        <v>Scenario 08: -</v>
      </c>
      <c r="N1" s="233" t="str">
        <f>Scenarios!A11&amp;Scenarios!$C11</f>
        <v>Scenario 09: -</v>
      </c>
      <c r="O1" s="233" t="str">
        <f>Scenarios!A12&amp;Scenarios!$C12</f>
        <v>Scenario 10: -</v>
      </c>
      <c r="P1" s="233" t="str">
        <f>Scenarios!A13&amp;Scenarios!$C13</f>
        <v>Scenario 11: -</v>
      </c>
      <c r="Q1" s="233" t="str">
        <f>Scenarios!A14&amp;Scenarios!$C14</f>
        <v>Scenario 12: -</v>
      </c>
      <c r="R1" s="233" t="str">
        <f>Scenarios!A15&amp;Scenarios!$C15</f>
        <v>Scenario 13: -</v>
      </c>
      <c r="S1" s="233" t="str">
        <f>Scenarios!A16&amp;Scenarios!$C16</f>
        <v>Scenario 14: -</v>
      </c>
      <c r="T1" s="233" t="str">
        <f>Scenarios!A17&amp;Scenarios!$C17</f>
        <v>Scenario 15: -</v>
      </c>
      <c r="U1" s="233" t="str">
        <f>Scenarios!A18&amp;Scenarios!$C18</f>
        <v>Scenario 16: -</v>
      </c>
      <c r="V1" s="233" t="str">
        <f>Scenarios!A19&amp;Scenarios!$C19</f>
        <v>Scenario 17: -</v>
      </c>
      <c r="W1" s="233" t="str">
        <f>Scenarios!A20&amp;Scenarios!$C20</f>
        <v>Scenario 18: -</v>
      </c>
      <c r="X1" s="233" t="str">
        <f>Scenarios!A21&amp;Scenarios!$C21</f>
        <v>Scenario 19: -</v>
      </c>
      <c r="Y1" s="233" t="str">
        <f>Scenarios!A22&amp;Scenarios!$C22</f>
        <v>Scenario 20: -</v>
      </c>
      <c r="Z1" s="295" t="s">
        <v>213</v>
      </c>
    </row>
    <row r="2" spans="1:27" s="285" customFormat="1" x14ac:dyDescent="0.3">
      <c r="A2" s="267"/>
      <c r="B2" s="268" t="s">
        <v>156</v>
      </c>
      <c r="C2" s="268"/>
      <c r="D2" s="268"/>
      <c r="E2" s="268"/>
      <c r="F2" s="267"/>
      <c r="G2" s="267"/>
      <c r="H2" s="267"/>
      <c r="I2" s="267"/>
      <c r="J2" s="267"/>
      <c r="K2" s="267"/>
      <c r="L2" s="267"/>
      <c r="M2" s="267"/>
      <c r="N2" s="267"/>
      <c r="O2" s="267"/>
      <c r="P2" s="267"/>
      <c r="Q2" s="267"/>
      <c r="R2" s="267"/>
      <c r="S2" s="267"/>
      <c r="T2" s="267"/>
      <c r="U2" s="267"/>
      <c r="V2" s="267"/>
      <c r="W2" s="267"/>
      <c r="X2" s="267"/>
      <c r="Y2" s="267"/>
      <c r="Z2" s="279"/>
      <c r="AA2" s="271"/>
    </row>
    <row r="3" spans="1:27" s="250" customFormat="1" x14ac:dyDescent="0.3">
      <c r="A3" s="281">
        <v>1</v>
      </c>
      <c r="B3" s="282" t="s">
        <v>58</v>
      </c>
      <c r="C3" s="282" t="s">
        <v>138</v>
      </c>
      <c r="D3" s="282" t="s">
        <v>139</v>
      </c>
      <c r="E3" s="282" t="s">
        <v>191</v>
      </c>
      <c r="F3" s="245" t="s">
        <v>101</v>
      </c>
      <c r="G3" s="245" t="s">
        <v>211</v>
      </c>
      <c r="H3" s="245" t="s">
        <v>102</v>
      </c>
      <c r="I3" s="245" t="s">
        <v>102</v>
      </c>
      <c r="J3" s="245" t="s">
        <v>102</v>
      </c>
      <c r="K3" s="245" t="s">
        <v>102</v>
      </c>
      <c r="L3" s="245" t="s">
        <v>191</v>
      </c>
      <c r="M3" s="245" t="s">
        <v>191</v>
      </c>
      <c r="N3" s="245" t="s">
        <v>191</v>
      </c>
      <c r="O3" s="245" t="s">
        <v>191</v>
      </c>
      <c r="P3" s="245" t="s">
        <v>191</v>
      </c>
      <c r="Q3" s="245" t="s">
        <v>191</v>
      </c>
      <c r="R3" s="245" t="s">
        <v>191</v>
      </c>
      <c r="S3" s="245" t="s">
        <v>191</v>
      </c>
      <c r="T3" s="245" t="s">
        <v>191</v>
      </c>
      <c r="U3" s="245" t="s">
        <v>191</v>
      </c>
      <c r="V3" s="245" t="s">
        <v>191</v>
      </c>
      <c r="W3" s="245" t="s">
        <v>191</v>
      </c>
      <c r="X3" s="245" t="s">
        <v>191</v>
      </c>
      <c r="Y3" s="245" t="s">
        <v>191</v>
      </c>
      <c r="Z3" s="279"/>
      <c r="AA3" s="271"/>
    </row>
    <row r="4" spans="1:27" s="250" customFormat="1" x14ac:dyDescent="0.3">
      <c r="A4" s="281">
        <v>2</v>
      </c>
      <c r="B4" s="282" t="s">
        <v>306</v>
      </c>
      <c r="C4" s="282" t="s">
        <v>304</v>
      </c>
      <c r="D4" s="282" t="s">
        <v>139</v>
      </c>
      <c r="E4" s="282" t="s">
        <v>140</v>
      </c>
      <c r="F4" s="245" t="s">
        <v>101</v>
      </c>
      <c r="G4" s="245" t="s">
        <v>101</v>
      </c>
      <c r="H4" s="245" t="s">
        <v>210</v>
      </c>
      <c r="I4" s="245" t="s">
        <v>102</v>
      </c>
      <c r="J4" s="245" t="s">
        <v>102</v>
      </c>
      <c r="K4" s="245" t="s">
        <v>102</v>
      </c>
      <c r="L4" s="245" t="s">
        <v>191</v>
      </c>
      <c r="M4" s="245" t="s">
        <v>191</v>
      </c>
      <c r="N4" s="245" t="s">
        <v>191</v>
      </c>
      <c r="O4" s="245" t="s">
        <v>191</v>
      </c>
      <c r="P4" s="245" t="s">
        <v>191</v>
      </c>
      <c r="Q4" s="245" t="s">
        <v>191</v>
      </c>
      <c r="R4" s="245" t="s">
        <v>191</v>
      </c>
      <c r="S4" s="245" t="s">
        <v>191</v>
      </c>
      <c r="T4" s="245" t="s">
        <v>191</v>
      </c>
      <c r="U4" s="245" t="s">
        <v>191</v>
      </c>
      <c r="V4" s="245" t="s">
        <v>191</v>
      </c>
      <c r="W4" s="245" t="s">
        <v>191</v>
      </c>
      <c r="X4" s="245" t="s">
        <v>191</v>
      </c>
      <c r="Y4" s="245" t="s">
        <v>191</v>
      </c>
      <c r="Z4" s="279"/>
      <c r="AA4" s="271"/>
    </row>
    <row r="5" spans="1:27" s="285" customFormat="1" x14ac:dyDescent="0.3">
      <c r="A5" s="267"/>
      <c r="B5" s="268" t="s">
        <v>137</v>
      </c>
      <c r="C5" s="268"/>
      <c r="D5" s="268"/>
      <c r="E5" s="268"/>
      <c r="F5" s="267"/>
      <c r="G5" s="267"/>
      <c r="H5" s="267"/>
      <c r="I5" s="267"/>
      <c r="J5" s="267"/>
      <c r="K5" s="267"/>
      <c r="L5" s="267"/>
      <c r="M5" s="267"/>
      <c r="N5" s="267"/>
      <c r="O5" s="267"/>
      <c r="P5" s="267"/>
      <c r="Q5" s="267"/>
      <c r="R5" s="267"/>
      <c r="S5" s="267"/>
      <c r="T5" s="267"/>
      <c r="U5" s="267"/>
      <c r="V5" s="267"/>
      <c r="W5" s="267"/>
      <c r="X5" s="267"/>
      <c r="Y5" s="267"/>
      <c r="Z5" s="279"/>
      <c r="AA5" s="271"/>
    </row>
    <row r="6" spans="1:27" s="250" customFormat="1" x14ac:dyDescent="0.3">
      <c r="A6" s="281">
        <v>3</v>
      </c>
      <c r="B6" s="282" t="s">
        <v>59</v>
      </c>
      <c r="C6" s="282" t="s">
        <v>143</v>
      </c>
      <c r="D6" s="282" t="s">
        <v>71</v>
      </c>
      <c r="E6" s="282" t="s">
        <v>140</v>
      </c>
      <c r="F6" s="280">
        <v>0</v>
      </c>
      <c r="G6" s="280">
        <v>0</v>
      </c>
      <c r="H6" s="280">
        <v>79</v>
      </c>
      <c r="I6" s="280">
        <v>79</v>
      </c>
      <c r="J6" s="280">
        <v>79</v>
      </c>
      <c r="K6" s="280">
        <v>79</v>
      </c>
      <c r="L6" s="280">
        <f>D10</f>
        <v>0</v>
      </c>
      <c r="M6" s="280" t="s">
        <v>191</v>
      </c>
      <c r="N6" s="280" t="s">
        <v>191</v>
      </c>
      <c r="O6" s="280" t="s">
        <v>191</v>
      </c>
      <c r="P6" s="280" t="s">
        <v>191</v>
      </c>
      <c r="Q6" s="280" t="s">
        <v>191</v>
      </c>
      <c r="R6" s="280" t="s">
        <v>191</v>
      </c>
      <c r="S6" s="280" t="s">
        <v>191</v>
      </c>
      <c r="T6" s="280" t="s">
        <v>191</v>
      </c>
      <c r="U6" s="280" t="s">
        <v>191</v>
      </c>
      <c r="V6" s="280" t="s">
        <v>191</v>
      </c>
      <c r="W6" s="280" t="s">
        <v>191</v>
      </c>
      <c r="X6" s="280" t="s">
        <v>191</v>
      </c>
      <c r="Y6" s="280" t="s">
        <v>191</v>
      </c>
      <c r="Z6" s="279"/>
      <c r="AA6" s="271"/>
    </row>
    <row r="7" spans="1:27" s="250" customFormat="1" x14ac:dyDescent="0.3">
      <c r="A7" s="281">
        <v>4</v>
      </c>
      <c r="B7" s="282" t="s">
        <v>60</v>
      </c>
      <c r="C7" s="282" t="s">
        <v>142</v>
      </c>
      <c r="D7" s="282" t="s">
        <v>71</v>
      </c>
      <c r="E7" s="282" t="s">
        <v>140</v>
      </c>
      <c r="F7" s="280">
        <v>0</v>
      </c>
      <c r="G7" s="280">
        <v>42.547520519209257</v>
      </c>
      <c r="H7" s="280">
        <v>79</v>
      </c>
      <c r="I7" s="280">
        <v>79</v>
      </c>
      <c r="J7" s="280">
        <v>79</v>
      </c>
      <c r="K7" s="280">
        <v>79</v>
      </c>
      <c r="L7" s="280" t="s">
        <v>191</v>
      </c>
      <c r="M7" s="280" t="s">
        <v>191</v>
      </c>
      <c r="N7" s="280" t="s">
        <v>191</v>
      </c>
      <c r="O7" s="280" t="s">
        <v>191</v>
      </c>
      <c r="P7" s="280" t="s">
        <v>191</v>
      </c>
      <c r="Q7" s="280" t="s">
        <v>191</v>
      </c>
      <c r="R7" s="280" t="s">
        <v>191</v>
      </c>
      <c r="S7" s="280" t="s">
        <v>191</v>
      </c>
      <c r="T7" s="280" t="s">
        <v>191</v>
      </c>
      <c r="U7" s="280" t="s">
        <v>191</v>
      </c>
      <c r="V7" s="280" t="s">
        <v>191</v>
      </c>
      <c r="W7" s="280" t="s">
        <v>191</v>
      </c>
      <c r="X7" s="280" t="s">
        <v>191</v>
      </c>
      <c r="Y7" s="280" t="s">
        <v>191</v>
      </c>
      <c r="Z7" s="279"/>
      <c r="AA7" s="271"/>
    </row>
    <row r="8" spans="1:27" s="250" customFormat="1" x14ac:dyDescent="0.3">
      <c r="A8" s="281">
        <v>6</v>
      </c>
      <c r="B8" s="282" t="s">
        <v>62</v>
      </c>
      <c r="C8" s="282" t="s">
        <v>141</v>
      </c>
      <c r="D8" s="282" t="s">
        <v>71</v>
      </c>
      <c r="E8" s="282" t="s">
        <v>140</v>
      </c>
      <c r="F8" s="280">
        <v>0</v>
      </c>
      <c r="G8" s="280">
        <v>0</v>
      </c>
      <c r="H8" s="280">
        <v>0</v>
      </c>
      <c r="I8" s="280">
        <v>0</v>
      </c>
      <c r="J8" s="280">
        <v>0</v>
      </c>
      <c r="K8" s="280">
        <v>0</v>
      </c>
      <c r="L8" s="280" t="s">
        <v>191</v>
      </c>
      <c r="M8" s="280" t="s">
        <v>191</v>
      </c>
      <c r="N8" s="280" t="s">
        <v>191</v>
      </c>
      <c r="O8" s="280" t="s">
        <v>191</v>
      </c>
      <c r="P8" s="280" t="s">
        <v>191</v>
      </c>
      <c r="Q8" s="280" t="s">
        <v>191</v>
      </c>
      <c r="R8" s="280" t="s">
        <v>191</v>
      </c>
      <c r="S8" s="280" t="s">
        <v>191</v>
      </c>
      <c r="T8" s="280" t="s">
        <v>191</v>
      </c>
      <c r="U8" s="280" t="s">
        <v>191</v>
      </c>
      <c r="V8" s="280" t="s">
        <v>191</v>
      </c>
      <c r="W8" s="280" t="s">
        <v>191</v>
      </c>
      <c r="X8" s="280" t="s">
        <v>191</v>
      </c>
      <c r="Y8" s="280" t="s">
        <v>191</v>
      </c>
      <c r="Z8" s="279"/>
      <c r="AA8" s="271"/>
    </row>
    <row r="9" spans="1:27" s="250" customFormat="1" x14ac:dyDescent="0.3">
      <c r="A9" s="281">
        <v>5</v>
      </c>
      <c r="B9" s="282" t="s">
        <v>61</v>
      </c>
      <c r="C9" s="253" t="s">
        <v>144</v>
      </c>
      <c r="D9" s="282" t="s">
        <v>71</v>
      </c>
      <c r="E9" s="282" t="s">
        <v>140</v>
      </c>
      <c r="F9" s="280">
        <v>0</v>
      </c>
      <c r="G9" s="280">
        <v>42.547520519209257</v>
      </c>
      <c r="H9" s="280">
        <v>79</v>
      </c>
      <c r="I9" s="280">
        <v>79</v>
      </c>
      <c r="J9" s="280">
        <v>79</v>
      </c>
      <c r="K9" s="280">
        <v>79</v>
      </c>
      <c r="L9" s="280" t="s">
        <v>191</v>
      </c>
      <c r="M9" s="280" t="s">
        <v>191</v>
      </c>
      <c r="N9" s="280" t="s">
        <v>191</v>
      </c>
      <c r="O9" s="280" t="s">
        <v>191</v>
      </c>
      <c r="P9" s="280" t="s">
        <v>191</v>
      </c>
      <c r="Q9" s="280" t="s">
        <v>191</v>
      </c>
      <c r="R9" s="280" t="s">
        <v>191</v>
      </c>
      <c r="S9" s="280" t="s">
        <v>191</v>
      </c>
      <c r="T9" s="280" t="s">
        <v>191</v>
      </c>
      <c r="U9" s="280" t="s">
        <v>191</v>
      </c>
      <c r="V9" s="280" t="s">
        <v>191</v>
      </c>
      <c r="W9" s="280" t="s">
        <v>191</v>
      </c>
      <c r="X9" s="280" t="s">
        <v>191</v>
      </c>
      <c r="Y9" s="280" t="s">
        <v>191</v>
      </c>
      <c r="Z9" s="279"/>
      <c r="AA9" s="271"/>
    </row>
    <row r="12" spans="1:27" x14ac:dyDescent="0.3">
      <c r="L12" s="294"/>
      <c r="M12" s="294"/>
      <c r="N12" s="294"/>
    </row>
    <row r="13" spans="1:27" x14ac:dyDescent="0.3">
      <c r="L13" s="294"/>
      <c r="M13" s="294"/>
      <c r="N13" s="294"/>
    </row>
    <row r="14" spans="1:27" x14ac:dyDescent="0.3">
      <c r="L14" s="294"/>
      <c r="M14" s="294"/>
      <c r="N14" s="294"/>
    </row>
    <row r="15" spans="1:27" x14ac:dyDescent="0.3">
      <c r="L15" s="294"/>
      <c r="M15" s="294"/>
      <c r="N15" s="294"/>
    </row>
    <row r="16" spans="1:27" x14ac:dyDescent="0.3">
      <c r="L16" s="294"/>
      <c r="M16" s="294"/>
      <c r="N16" s="294"/>
    </row>
    <row r="17" spans="12:14" x14ac:dyDescent="0.3">
      <c r="L17" s="294"/>
      <c r="M17" s="294"/>
      <c r="N17" s="294"/>
    </row>
    <row r="18" spans="12:14" x14ac:dyDescent="0.3">
      <c r="L18" s="294"/>
      <c r="M18" s="294"/>
      <c r="N18" s="294"/>
    </row>
    <row r="19" spans="12:14" x14ac:dyDescent="0.3">
      <c r="L19" s="294"/>
      <c r="M19" s="294"/>
      <c r="N19" s="294"/>
    </row>
    <row r="20" spans="12:14" x14ac:dyDescent="0.3">
      <c r="L20" s="294"/>
      <c r="M20" s="294"/>
      <c r="N20" s="294"/>
    </row>
    <row r="21" spans="12:14" x14ac:dyDescent="0.3">
      <c r="L21" s="294"/>
      <c r="M21" s="294"/>
      <c r="N21" s="294"/>
    </row>
  </sheetData>
  <sheetProtection algorithmName="SHA-512" hashValue="MW3f0vc6nQfroB3M2wwY/EIbUV+F7+Za0FkPXNVql11BUmXNfUAYY2sCGn2tBV6/xsMsYmMJkf+xisS6X5Lqqw==" saltValue="zjT5KsBq9a0MaYFQdmsSFQ==" spinCount="100000" sheet="1" objects="1" scenarios="1" selectLockedCells="1"/>
  <conditionalFormatting sqref="T6:Y9">
    <cfRule type="cellIs" dxfId="15" priority="36" operator="equal">
      <formula>"-"</formula>
    </cfRule>
    <cfRule type="cellIs" dxfId="14" priority="37" operator="lessThan">
      <formula>0</formula>
    </cfRule>
    <cfRule type="cellIs" dxfId="13" priority="38" operator="between">
      <formula>0</formula>
      <formula>100</formula>
    </cfRule>
    <cfRule type="cellIs" dxfId="12" priority="39" operator="greaterThan">
      <formula>100</formula>
    </cfRule>
  </conditionalFormatting>
  <conditionalFormatting sqref="F6:F9 H6:K9">
    <cfRule type="cellIs" dxfId="3" priority="9" operator="equal">
      <formula>"-"</formula>
    </cfRule>
    <cfRule type="cellIs" dxfId="2" priority="10" operator="lessThan">
      <formula>0</formula>
    </cfRule>
    <cfRule type="cellIs" dxfId="1" priority="11" operator="between">
      <formula>0</formula>
      <formula>100</formula>
    </cfRule>
    <cfRule type="cellIs" dxfId="0" priority="12" operator="greaterThan">
      <formula>100</formula>
    </cfRule>
  </conditionalFormatting>
  <conditionalFormatting sqref="G6:G9">
    <cfRule type="cellIs" dxfId="11" priority="5" operator="equal">
      <formula>"-"</formula>
    </cfRule>
    <cfRule type="cellIs" dxfId="10" priority="6" operator="lessThan">
      <formula>0</formula>
    </cfRule>
    <cfRule type="cellIs" dxfId="9" priority="7" operator="between">
      <formula>0</formula>
      <formula>100</formula>
    </cfRule>
    <cfRule type="cellIs" dxfId="8" priority="8" operator="greaterThan">
      <formula>100</formula>
    </cfRule>
  </conditionalFormatting>
  <conditionalFormatting sqref="L6:S9">
    <cfRule type="cellIs" dxfId="7" priority="1" operator="equal">
      <formula>"-"</formula>
    </cfRule>
    <cfRule type="cellIs" dxfId="6" priority="2" operator="lessThan">
      <formula>0</formula>
    </cfRule>
    <cfRule type="cellIs" dxfId="5" priority="3" operator="between">
      <formula>0</formula>
      <formula>100</formula>
    </cfRule>
    <cfRule type="cellIs" dxfId="4" priority="4" operator="greaterThan">
      <formula>100</formula>
    </cfRule>
  </conditionalFormatting>
  <dataValidations count="2">
    <dataValidation type="list" allowBlank="1" showInputMessage="1" showErrorMessage="1" sqref="F3:Y3" xr:uid="{665AFF3B-2D09-4873-AECA-E6D9A634929A}">
      <formula1>Topsoil_nutrient_status</formula1>
    </dataValidation>
    <dataValidation type="list" allowBlank="1" showInputMessage="1" showErrorMessage="1" sqref="F4:Y4" xr:uid="{C2440543-15F0-4425-96F7-FC08E80C4DA9}">
      <formula1>Topsoil_biological_activity</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B9F1-49B4-41BF-B321-C5D78B8F605B}">
  <sheetPr codeName="Sheet14">
    <tabColor theme="4" tint="0.39997558519241921"/>
  </sheetPr>
  <dimension ref="A1:D138"/>
  <sheetViews>
    <sheetView topLeftCell="A85" workbookViewId="0">
      <selection activeCell="E97" sqref="E97"/>
    </sheetView>
  </sheetViews>
  <sheetFormatPr defaultRowHeight="14.4" x14ac:dyDescent="0.3"/>
  <cols>
    <col min="1" max="1" width="28.109375" bestFit="1" customWidth="1"/>
    <col min="2" max="2" width="36.44140625" bestFit="1" customWidth="1"/>
    <col min="3" max="3" width="45.6640625" style="9" bestFit="1" customWidth="1"/>
    <col min="4" max="4" width="16.33203125" bestFit="1" customWidth="1"/>
  </cols>
  <sheetData>
    <row r="1" spans="1:3" x14ac:dyDescent="0.3">
      <c r="A1" s="5" t="s">
        <v>73</v>
      </c>
      <c r="B1" s="5" t="s">
        <v>74</v>
      </c>
      <c r="C1" s="8" t="s">
        <v>72</v>
      </c>
    </row>
    <row r="2" spans="1:3" x14ac:dyDescent="0.3">
      <c r="A2" s="4" t="s">
        <v>189</v>
      </c>
      <c r="B2" s="4"/>
      <c r="C2" s="12"/>
    </row>
    <row r="3" spans="1:3" x14ac:dyDescent="0.3">
      <c r="A3" s="6" t="s">
        <v>1</v>
      </c>
      <c r="B3" s="2" t="s">
        <v>172</v>
      </c>
      <c r="C3" s="15" t="s">
        <v>160</v>
      </c>
    </row>
    <row r="4" spans="1:3" x14ac:dyDescent="0.3">
      <c r="A4" s="6"/>
      <c r="B4" s="2"/>
      <c r="C4" s="15" t="s">
        <v>161</v>
      </c>
    </row>
    <row r="5" spans="1:3" x14ac:dyDescent="0.3">
      <c r="A5" s="6"/>
      <c r="B5" s="2"/>
      <c r="C5" s="15" t="s">
        <v>162</v>
      </c>
    </row>
    <row r="6" spans="1:3" x14ac:dyDescent="0.3">
      <c r="A6" s="6"/>
      <c r="B6" s="2"/>
      <c r="C6" s="15" t="s">
        <v>163</v>
      </c>
    </row>
    <row r="7" spans="1:3" x14ac:dyDescent="0.3">
      <c r="A7" s="6"/>
      <c r="B7" s="2"/>
      <c r="C7" s="15" t="s">
        <v>164</v>
      </c>
    </row>
    <row r="8" spans="1:3" x14ac:dyDescent="0.3">
      <c r="A8" s="6"/>
      <c r="B8" s="2"/>
      <c r="C8" s="15" t="s">
        <v>165</v>
      </c>
    </row>
    <row r="9" spans="1:3" x14ac:dyDescent="0.3">
      <c r="A9" s="6"/>
      <c r="B9" s="2"/>
      <c r="C9" s="15" t="s">
        <v>166</v>
      </c>
    </row>
    <row r="10" spans="1:3" x14ac:dyDescent="0.3">
      <c r="A10" s="6"/>
      <c r="B10" s="2"/>
      <c r="C10" s="15" t="s">
        <v>167</v>
      </c>
    </row>
    <row r="11" spans="1:3" x14ac:dyDescent="0.3">
      <c r="A11" s="6"/>
      <c r="B11" s="2"/>
      <c r="C11" s="15" t="s">
        <v>168</v>
      </c>
    </row>
    <row r="12" spans="1:3" x14ac:dyDescent="0.3">
      <c r="A12" s="6"/>
      <c r="B12" s="2"/>
      <c r="C12" s="15" t="s">
        <v>169</v>
      </c>
    </row>
    <row r="13" spans="1:3" x14ac:dyDescent="0.3">
      <c r="A13" s="6"/>
      <c r="B13" s="2"/>
      <c r="C13" s="15" t="s">
        <v>170</v>
      </c>
    </row>
    <row r="14" spans="1:3" x14ac:dyDescent="0.3">
      <c r="A14" s="6"/>
      <c r="B14" s="2"/>
      <c r="C14" s="15" t="s">
        <v>171</v>
      </c>
    </row>
    <row r="15" spans="1:3" x14ac:dyDescent="0.3">
      <c r="A15" s="6"/>
      <c r="B15" s="2"/>
      <c r="C15" s="137" t="s">
        <v>191</v>
      </c>
    </row>
    <row r="16" spans="1:3" x14ac:dyDescent="0.3">
      <c r="A16" s="6" t="s">
        <v>1</v>
      </c>
      <c r="B16" s="2" t="s">
        <v>173</v>
      </c>
      <c r="C16" s="15">
        <v>1</v>
      </c>
    </row>
    <row r="17" spans="1:3" x14ac:dyDescent="0.3">
      <c r="A17" s="6"/>
      <c r="B17" s="2"/>
      <c r="C17" s="15">
        <v>2</v>
      </c>
    </row>
    <row r="18" spans="1:3" x14ac:dyDescent="0.3">
      <c r="A18" s="6"/>
      <c r="B18" s="2"/>
      <c r="C18" s="15">
        <v>3</v>
      </c>
    </row>
    <row r="19" spans="1:3" x14ac:dyDescent="0.3">
      <c r="A19" s="6"/>
      <c r="B19" s="2"/>
      <c r="C19" s="15">
        <v>4</v>
      </c>
    </row>
    <row r="20" spans="1:3" x14ac:dyDescent="0.3">
      <c r="A20" s="6"/>
      <c r="B20" s="2"/>
      <c r="C20" s="15">
        <v>5</v>
      </c>
    </row>
    <row r="21" spans="1:3" x14ac:dyDescent="0.3">
      <c r="A21" s="6"/>
      <c r="B21" s="2"/>
      <c r="C21" s="15">
        <v>6</v>
      </c>
    </row>
    <row r="22" spans="1:3" x14ac:dyDescent="0.3">
      <c r="A22" s="6"/>
      <c r="B22" s="2"/>
      <c r="C22" s="15">
        <v>7</v>
      </c>
    </row>
    <row r="23" spans="1:3" x14ac:dyDescent="0.3">
      <c r="A23" s="6"/>
      <c r="B23" s="2"/>
      <c r="C23" s="15">
        <v>8</v>
      </c>
    </row>
    <row r="24" spans="1:3" x14ac:dyDescent="0.3">
      <c r="A24" s="6"/>
      <c r="B24" s="2"/>
      <c r="C24" s="15">
        <v>9</v>
      </c>
    </row>
    <row r="25" spans="1:3" x14ac:dyDescent="0.3">
      <c r="A25" s="6"/>
      <c r="B25" s="2"/>
      <c r="C25" s="15">
        <v>10</v>
      </c>
    </row>
    <row r="26" spans="1:3" x14ac:dyDescent="0.3">
      <c r="A26" s="6"/>
      <c r="B26" s="2"/>
      <c r="C26" s="15">
        <v>11</v>
      </c>
    </row>
    <row r="27" spans="1:3" x14ac:dyDescent="0.3">
      <c r="A27" s="6"/>
      <c r="B27" s="2"/>
      <c r="C27" s="15">
        <v>12</v>
      </c>
    </row>
    <row r="28" spans="1:3" x14ac:dyDescent="0.3">
      <c r="A28" s="6"/>
      <c r="B28" s="2"/>
      <c r="C28" s="15">
        <v>13</v>
      </c>
    </row>
    <row r="29" spans="1:3" x14ac:dyDescent="0.3">
      <c r="A29" s="6"/>
      <c r="B29" s="2"/>
      <c r="C29" s="15">
        <v>14</v>
      </c>
    </row>
    <row r="30" spans="1:3" x14ac:dyDescent="0.3">
      <c r="A30" s="6"/>
      <c r="B30" s="2"/>
      <c r="C30" s="15">
        <v>15</v>
      </c>
    </row>
    <row r="31" spans="1:3" x14ac:dyDescent="0.3">
      <c r="A31" s="6"/>
      <c r="B31" s="2"/>
      <c r="C31" s="15">
        <v>16</v>
      </c>
    </row>
    <row r="32" spans="1:3" x14ac:dyDescent="0.3">
      <c r="A32" s="6"/>
      <c r="B32" s="2"/>
      <c r="C32" s="15">
        <v>17</v>
      </c>
    </row>
    <row r="33" spans="1:3" x14ac:dyDescent="0.3">
      <c r="A33" s="6"/>
      <c r="B33" s="2"/>
      <c r="C33" s="15">
        <v>18</v>
      </c>
    </row>
    <row r="34" spans="1:3" x14ac:dyDescent="0.3">
      <c r="A34" s="6"/>
      <c r="B34" s="2"/>
      <c r="C34" s="15">
        <v>19</v>
      </c>
    </row>
    <row r="35" spans="1:3" x14ac:dyDescent="0.3">
      <c r="A35" s="6"/>
      <c r="B35" s="2"/>
      <c r="C35" s="15">
        <v>20</v>
      </c>
    </row>
    <row r="36" spans="1:3" x14ac:dyDescent="0.3">
      <c r="A36" s="6"/>
      <c r="B36" s="2"/>
      <c r="C36" s="15">
        <v>21</v>
      </c>
    </row>
    <row r="37" spans="1:3" x14ac:dyDescent="0.3">
      <c r="A37" s="6"/>
      <c r="B37" s="2"/>
      <c r="C37" s="15">
        <v>22</v>
      </c>
    </row>
    <row r="38" spans="1:3" x14ac:dyDescent="0.3">
      <c r="A38" s="6"/>
      <c r="B38" s="2"/>
      <c r="C38" s="15">
        <v>23</v>
      </c>
    </row>
    <row r="39" spans="1:3" x14ac:dyDescent="0.3">
      <c r="A39" s="6"/>
      <c r="B39" s="2"/>
      <c r="C39" s="15">
        <v>24</v>
      </c>
    </row>
    <row r="40" spans="1:3" x14ac:dyDescent="0.3">
      <c r="A40" s="6"/>
      <c r="B40" s="2"/>
      <c r="C40" s="15">
        <v>25</v>
      </c>
    </row>
    <row r="41" spans="1:3" x14ac:dyDescent="0.3">
      <c r="A41" s="6"/>
      <c r="B41" s="2"/>
      <c r="C41" s="15">
        <v>26</v>
      </c>
    </row>
    <row r="42" spans="1:3" x14ac:dyDescent="0.3">
      <c r="A42" s="6"/>
      <c r="B42" s="2"/>
      <c r="C42" s="15">
        <v>27</v>
      </c>
    </row>
    <row r="43" spans="1:3" x14ac:dyDescent="0.3">
      <c r="A43" s="6"/>
      <c r="B43" s="2"/>
      <c r="C43" s="15">
        <v>28</v>
      </c>
    </row>
    <row r="44" spans="1:3" x14ac:dyDescent="0.3">
      <c r="A44" s="6"/>
      <c r="B44" s="2"/>
      <c r="C44" s="15">
        <v>29</v>
      </c>
    </row>
    <row r="45" spans="1:3" x14ac:dyDescent="0.3">
      <c r="A45" s="6"/>
      <c r="B45" s="2"/>
      <c r="C45" s="15">
        <v>30</v>
      </c>
    </row>
    <row r="46" spans="1:3" x14ac:dyDescent="0.3">
      <c r="A46" s="6"/>
      <c r="B46" s="2"/>
      <c r="C46" s="15">
        <v>31</v>
      </c>
    </row>
    <row r="47" spans="1:3" x14ac:dyDescent="0.3">
      <c r="A47" s="6"/>
      <c r="B47" s="2"/>
      <c r="C47" s="137" t="s">
        <v>191</v>
      </c>
    </row>
    <row r="48" spans="1:3" x14ac:dyDescent="0.3">
      <c r="A48" s="6" t="s">
        <v>1</v>
      </c>
      <c r="B48" s="2" t="s">
        <v>174</v>
      </c>
      <c r="C48" s="15" t="s">
        <v>70</v>
      </c>
    </row>
    <row r="49" spans="1:3" x14ac:dyDescent="0.3">
      <c r="A49" s="13"/>
      <c r="B49" s="2"/>
      <c r="C49" s="15" t="s">
        <v>68</v>
      </c>
    </row>
    <row r="50" spans="1:3" x14ac:dyDescent="0.3">
      <c r="A50" s="13"/>
      <c r="B50" s="2"/>
      <c r="C50" s="15" t="s">
        <v>69</v>
      </c>
    </row>
    <row r="51" spans="1:3" x14ac:dyDescent="0.3">
      <c r="A51" s="13"/>
      <c r="B51" s="2"/>
      <c r="C51" s="137" t="s">
        <v>191</v>
      </c>
    </row>
    <row r="52" spans="1:3" x14ac:dyDescent="0.3">
      <c r="A52" s="4" t="s">
        <v>150</v>
      </c>
      <c r="B52" s="7"/>
      <c r="C52" s="7"/>
    </row>
    <row r="53" spans="1:3" x14ac:dyDescent="0.3">
      <c r="A53" s="6" t="s">
        <v>175</v>
      </c>
      <c r="B53" s="6" t="s">
        <v>175</v>
      </c>
      <c r="C53" s="14" t="s">
        <v>96</v>
      </c>
    </row>
    <row r="54" spans="1:3" x14ac:dyDescent="0.3">
      <c r="A54" s="6"/>
      <c r="B54" s="6"/>
      <c r="C54" s="14" t="s">
        <v>318</v>
      </c>
    </row>
    <row r="55" spans="1:3" x14ac:dyDescent="0.3">
      <c r="A55" s="6"/>
      <c r="B55" s="6"/>
      <c r="C55" s="14" t="s">
        <v>342</v>
      </c>
    </row>
    <row r="56" spans="1:3" x14ac:dyDescent="0.3">
      <c r="A56" s="6"/>
      <c r="B56" s="6"/>
      <c r="C56" s="14" t="s">
        <v>319</v>
      </c>
    </row>
    <row r="57" spans="1:3" x14ac:dyDescent="0.3">
      <c r="A57" s="6"/>
      <c r="B57" s="6"/>
      <c r="C57" s="137" t="s">
        <v>191</v>
      </c>
    </row>
    <row r="58" spans="1:3" x14ac:dyDescent="0.3">
      <c r="A58" s="6" t="s">
        <v>176</v>
      </c>
      <c r="B58" s="6" t="s">
        <v>176</v>
      </c>
      <c r="C58" s="14" t="s">
        <v>124</v>
      </c>
    </row>
    <row r="59" spans="1:3" x14ac:dyDescent="0.3">
      <c r="A59" s="6"/>
      <c r="B59" s="6"/>
      <c r="C59" s="14" t="s">
        <v>125</v>
      </c>
    </row>
    <row r="60" spans="1:3" x14ac:dyDescent="0.3">
      <c r="A60" s="6"/>
      <c r="B60" s="6"/>
      <c r="C60" s="137" t="s">
        <v>191</v>
      </c>
    </row>
    <row r="61" spans="1:3" x14ac:dyDescent="0.3">
      <c r="A61" s="6" t="s">
        <v>177</v>
      </c>
      <c r="B61" s="6" t="s">
        <v>177</v>
      </c>
      <c r="C61" s="14" t="s">
        <v>78</v>
      </c>
    </row>
    <row r="62" spans="1:3" x14ac:dyDescent="0.3">
      <c r="A62" s="6"/>
      <c r="B62" s="6"/>
      <c r="C62" s="6" t="s">
        <v>79</v>
      </c>
    </row>
    <row r="63" spans="1:3" x14ac:dyDescent="0.3">
      <c r="A63" s="6"/>
      <c r="B63" s="6"/>
      <c r="C63" s="6" t="s">
        <v>80</v>
      </c>
    </row>
    <row r="64" spans="1:3" x14ac:dyDescent="0.3">
      <c r="A64" s="6"/>
      <c r="B64" s="6"/>
      <c r="C64" s="137" t="s">
        <v>191</v>
      </c>
    </row>
    <row r="65" spans="1:3" x14ac:dyDescent="0.3">
      <c r="A65" s="6" t="s">
        <v>29</v>
      </c>
      <c r="B65" s="6" t="s">
        <v>178</v>
      </c>
      <c r="C65" s="6" t="s">
        <v>109</v>
      </c>
    </row>
    <row r="66" spans="1:3" x14ac:dyDescent="0.3">
      <c r="A66" s="6"/>
      <c r="B66" s="6"/>
      <c r="C66" s="6" t="s">
        <v>110</v>
      </c>
    </row>
    <row r="67" spans="1:3" x14ac:dyDescent="0.3">
      <c r="A67" s="6"/>
      <c r="B67" s="6"/>
      <c r="C67" s="137" t="s">
        <v>191</v>
      </c>
    </row>
    <row r="68" spans="1:3" x14ac:dyDescent="0.3">
      <c r="A68" s="4" t="s">
        <v>151</v>
      </c>
      <c r="B68" s="7"/>
      <c r="C68" s="7"/>
    </row>
    <row r="69" spans="1:3" x14ac:dyDescent="0.3">
      <c r="A69" s="6" t="s">
        <v>7</v>
      </c>
      <c r="B69" s="6" t="s">
        <v>7</v>
      </c>
      <c r="C69" s="6" t="s">
        <v>320</v>
      </c>
    </row>
    <row r="70" spans="1:3" x14ac:dyDescent="0.3">
      <c r="A70" s="6"/>
      <c r="B70" s="6"/>
      <c r="C70" s="6" t="s">
        <v>322</v>
      </c>
    </row>
    <row r="71" spans="1:3" x14ac:dyDescent="0.3">
      <c r="A71" s="6"/>
      <c r="B71" s="6"/>
      <c r="C71" s="6" t="s">
        <v>84</v>
      </c>
    </row>
    <row r="72" spans="1:3" x14ac:dyDescent="0.3">
      <c r="A72" s="6"/>
      <c r="B72" s="6"/>
      <c r="C72" s="6" t="s">
        <v>321</v>
      </c>
    </row>
    <row r="73" spans="1:3" x14ac:dyDescent="0.3">
      <c r="A73" s="6"/>
      <c r="B73" s="6"/>
      <c r="C73" s="137" t="s">
        <v>191</v>
      </c>
    </row>
    <row r="74" spans="1:3" x14ac:dyDescent="0.3">
      <c r="A74" s="6" t="s">
        <v>20</v>
      </c>
      <c r="B74" s="6" t="s">
        <v>182</v>
      </c>
      <c r="C74" s="6" t="s">
        <v>90</v>
      </c>
    </row>
    <row r="75" spans="1:3" x14ac:dyDescent="0.3">
      <c r="A75" s="6"/>
      <c r="B75" s="6"/>
      <c r="C75" s="6" t="s">
        <v>91</v>
      </c>
    </row>
    <row r="76" spans="1:3" x14ac:dyDescent="0.3">
      <c r="A76" s="6"/>
      <c r="B76" s="6"/>
      <c r="C76" s="137" t="s">
        <v>191</v>
      </c>
    </row>
    <row r="77" spans="1:3" x14ac:dyDescent="0.3">
      <c r="A77" s="4" t="s">
        <v>153</v>
      </c>
      <c r="B77" s="7"/>
      <c r="C77" s="7"/>
    </row>
    <row r="78" spans="1:3" x14ac:dyDescent="0.3">
      <c r="A78" s="6" t="s">
        <v>13</v>
      </c>
      <c r="B78" s="6" t="s">
        <v>13</v>
      </c>
      <c r="C78" s="6" t="s">
        <v>93</v>
      </c>
    </row>
    <row r="79" spans="1:3" x14ac:dyDescent="0.3">
      <c r="A79" s="6"/>
      <c r="B79" s="6"/>
      <c r="C79" s="6" t="s">
        <v>94</v>
      </c>
    </row>
    <row r="80" spans="1:3" x14ac:dyDescent="0.3">
      <c r="A80" s="6"/>
      <c r="B80" s="6"/>
      <c r="C80" s="6" t="s">
        <v>95</v>
      </c>
    </row>
    <row r="81" spans="1:3" x14ac:dyDescent="0.3">
      <c r="A81" s="6"/>
      <c r="B81" s="6"/>
      <c r="C81" s="6" t="s">
        <v>323</v>
      </c>
    </row>
    <row r="82" spans="1:3" x14ac:dyDescent="0.3">
      <c r="A82" s="6"/>
      <c r="B82" s="6"/>
      <c r="C82" s="137" t="s">
        <v>191</v>
      </c>
    </row>
    <row r="83" spans="1:3" x14ac:dyDescent="0.3">
      <c r="A83" s="6" t="s">
        <v>8</v>
      </c>
      <c r="B83" s="6" t="s">
        <v>8</v>
      </c>
      <c r="C83" s="6" t="s">
        <v>324</v>
      </c>
    </row>
    <row r="84" spans="1:3" x14ac:dyDescent="0.3">
      <c r="A84" s="6"/>
      <c r="B84" s="6"/>
      <c r="C84" s="6" t="s">
        <v>325</v>
      </c>
    </row>
    <row r="85" spans="1:3" x14ac:dyDescent="0.3">
      <c r="A85" s="6"/>
      <c r="B85" s="6"/>
      <c r="C85" s="6" t="s">
        <v>326</v>
      </c>
    </row>
    <row r="86" spans="1:3" x14ac:dyDescent="0.3">
      <c r="A86" s="6"/>
      <c r="B86" s="6"/>
      <c r="C86" s="137" t="s">
        <v>191</v>
      </c>
    </row>
    <row r="87" spans="1:3" x14ac:dyDescent="0.3">
      <c r="A87" s="6" t="s">
        <v>12</v>
      </c>
      <c r="B87" s="6" t="s">
        <v>183</v>
      </c>
      <c r="C87" s="6" t="s">
        <v>327</v>
      </c>
    </row>
    <row r="88" spans="1:3" x14ac:dyDescent="0.3">
      <c r="A88" s="6"/>
      <c r="B88" s="6"/>
      <c r="C88" s="6" t="s">
        <v>328</v>
      </c>
    </row>
    <row r="89" spans="1:3" x14ac:dyDescent="0.3">
      <c r="A89" s="6"/>
      <c r="B89" s="6"/>
      <c r="C89" s="6" t="s">
        <v>329</v>
      </c>
    </row>
    <row r="90" spans="1:3" x14ac:dyDescent="0.3">
      <c r="A90" s="6"/>
      <c r="B90" s="6"/>
      <c r="C90" s="137" t="s">
        <v>191</v>
      </c>
    </row>
    <row r="91" spans="1:3" x14ac:dyDescent="0.3">
      <c r="A91" s="4" t="s">
        <v>152</v>
      </c>
      <c r="B91" s="7"/>
      <c r="C91" s="7"/>
    </row>
    <row r="92" spans="1:3" x14ac:dyDescent="0.3">
      <c r="A92" s="6" t="s">
        <v>11</v>
      </c>
      <c r="B92" s="6" t="s">
        <v>11</v>
      </c>
      <c r="C92" s="6" t="s">
        <v>330</v>
      </c>
    </row>
    <row r="93" spans="1:3" x14ac:dyDescent="0.3">
      <c r="A93" s="6"/>
      <c r="B93" s="6"/>
      <c r="C93" s="6" t="s">
        <v>331</v>
      </c>
    </row>
    <row r="94" spans="1:3" x14ac:dyDescent="0.3">
      <c r="A94" s="6"/>
      <c r="B94" s="6"/>
      <c r="C94" s="6" t="s">
        <v>332</v>
      </c>
    </row>
    <row r="95" spans="1:3" x14ac:dyDescent="0.3">
      <c r="A95" s="6"/>
      <c r="B95" s="6"/>
      <c r="C95" s="137" t="s">
        <v>191</v>
      </c>
    </row>
    <row r="96" spans="1:3" x14ac:dyDescent="0.3">
      <c r="A96" s="6" t="s">
        <v>10</v>
      </c>
      <c r="B96" s="6" t="s">
        <v>184</v>
      </c>
      <c r="C96" s="6" t="s">
        <v>334</v>
      </c>
    </row>
    <row r="97" spans="1:3" x14ac:dyDescent="0.3">
      <c r="A97" s="6"/>
      <c r="B97" s="6"/>
      <c r="C97" s="6" t="s">
        <v>333</v>
      </c>
    </row>
    <row r="98" spans="1:3" x14ac:dyDescent="0.3">
      <c r="A98" s="6"/>
      <c r="B98" s="6"/>
      <c r="C98" s="137" t="s">
        <v>191</v>
      </c>
    </row>
    <row r="99" spans="1:3" x14ac:dyDescent="0.3">
      <c r="A99" s="4" t="s">
        <v>155</v>
      </c>
      <c r="B99" s="7"/>
      <c r="C99" s="7"/>
    </row>
    <row r="100" spans="1:3" x14ac:dyDescent="0.3">
      <c r="A100" s="6" t="s">
        <v>9</v>
      </c>
      <c r="B100" s="6" t="s">
        <v>185</v>
      </c>
      <c r="C100" s="6" t="s">
        <v>90</v>
      </c>
    </row>
    <row r="101" spans="1:3" x14ac:dyDescent="0.3">
      <c r="A101" s="6"/>
      <c r="B101" s="6"/>
      <c r="C101" s="6" t="s">
        <v>91</v>
      </c>
    </row>
    <row r="102" spans="1:3" x14ac:dyDescent="0.3">
      <c r="A102" s="6"/>
      <c r="B102" s="6"/>
      <c r="C102" s="137" t="s">
        <v>191</v>
      </c>
    </row>
    <row r="103" spans="1:3" x14ac:dyDescent="0.3">
      <c r="A103" s="4" t="s">
        <v>154</v>
      </c>
      <c r="B103" s="7"/>
      <c r="C103" s="7"/>
    </row>
    <row r="104" spans="1:3" x14ac:dyDescent="0.3">
      <c r="A104" s="6" t="s">
        <v>31</v>
      </c>
      <c r="B104" s="6" t="s">
        <v>186</v>
      </c>
      <c r="C104" s="6" t="s">
        <v>113</v>
      </c>
    </row>
    <row r="105" spans="1:3" x14ac:dyDescent="0.3">
      <c r="A105" s="6"/>
      <c r="B105" s="6"/>
      <c r="C105" s="6" t="s">
        <v>340</v>
      </c>
    </row>
    <row r="106" spans="1:3" x14ac:dyDescent="0.3">
      <c r="A106" s="6"/>
      <c r="B106" s="6"/>
      <c r="C106" s="137" t="s">
        <v>191</v>
      </c>
    </row>
    <row r="107" spans="1:3" x14ac:dyDescent="0.3">
      <c r="A107" s="6" t="s">
        <v>339</v>
      </c>
      <c r="B107" s="6" t="s">
        <v>187</v>
      </c>
      <c r="C107" s="2" t="s">
        <v>103</v>
      </c>
    </row>
    <row r="108" spans="1:3" x14ac:dyDescent="0.3">
      <c r="A108" s="6"/>
      <c r="B108" s="6"/>
      <c r="C108" s="2" t="s">
        <v>335</v>
      </c>
    </row>
    <row r="109" spans="1:3" x14ac:dyDescent="0.3">
      <c r="A109" s="6"/>
      <c r="B109" s="6"/>
      <c r="C109" s="2" t="s">
        <v>336</v>
      </c>
    </row>
    <row r="110" spans="1:3" x14ac:dyDescent="0.3">
      <c r="A110" s="6"/>
      <c r="B110" s="6"/>
      <c r="C110" s="2" t="s">
        <v>337</v>
      </c>
    </row>
    <row r="111" spans="1:3" x14ac:dyDescent="0.3">
      <c r="A111" s="6"/>
      <c r="B111" s="6"/>
      <c r="C111" s="2" t="s">
        <v>338</v>
      </c>
    </row>
    <row r="112" spans="1:3" x14ac:dyDescent="0.3">
      <c r="A112" s="6"/>
      <c r="B112" s="6"/>
      <c r="C112" s="137" t="s">
        <v>191</v>
      </c>
    </row>
    <row r="113" spans="1:3" x14ac:dyDescent="0.3">
      <c r="A113" s="6" t="s">
        <v>30</v>
      </c>
      <c r="B113" s="6" t="s">
        <v>188</v>
      </c>
      <c r="C113" s="6" t="s">
        <v>90</v>
      </c>
    </row>
    <row r="114" spans="1:3" x14ac:dyDescent="0.3">
      <c r="A114" s="6"/>
      <c r="B114" s="6"/>
      <c r="C114" s="6" t="s">
        <v>91</v>
      </c>
    </row>
    <row r="115" spans="1:3" x14ac:dyDescent="0.3">
      <c r="A115" s="6"/>
      <c r="B115" s="6"/>
      <c r="C115" s="137" t="s">
        <v>191</v>
      </c>
    </row>
    <row r="116" spans="1:3" x14ac:dyDescent="0.3">
      <c r="A116" s="6" t="s">
        <v>21</v>
      </c>
      <c r="B116" s="6" t="s">
        <v>21</v>
      </c>
      <c r="C116" s="6" t="s">
        <v>90</v>
      </c>
    </row>
    <row r="117" spans="1:3" x14ac:dyDescent="0.3">
      <c r="A117" s="2"/>
      <c r="B117" s="2"/>
      <c r="C117" s="6" t="s">
        <v>91</v>
      </c>
    </row>
    <row r="118" spans="1:3" x14ac:dyDescent="0.3">
      <c r="A118" s="6"/>
      <c r="B118" s="6"/>
      <c r="C118" s="137" t="s">
        <v>191</v>
      </c>
    </row>
    <row r="119" spans="1:3" x14ac:dyDescent="0.3">
      <c r="A119" s="4" t="s">
        <v>156</v>
      </c>
      <c r="B119" s="4"/>
      <c r="C119" s="4"/>
    </row>
    <row r="120" spans="1:3" x14ac:dyDescent="0.3">
      <c r="A120" s="2" t="s">
        <v>58</v>
      </c>
      <c r="B120" s="2" t="s">
        <v>190</v>
      </c>
      <c r="C120" s="2" t="s">
        <v>101</v>
      </c>
    </row>
    <row r="121" spans="1:3" x14ac:dyDescent="0.3">
      <c r="A121" s="2"/>
      <c r="B121" s="2"/>
      <c r="C121" s="2" t="s">
        <v>211</v>
      </c>
    </row>
    <row r="122" spans="1:3" x14ac:dyDescent="0.3">
      <c r="A122" s="2"/>
      <c r="B122" s="2"/>
      <c r="C122" s="2" t="s">
        <v>102</v>
      </c>
    </row>
    <row r="123" spans="1:3" x14ac:dyDescent="0.3">
      <c r="A123" s="2"/>
      <c r="B123" s="2"/>
      <c r="C123" s="137" t="s">
        <v>191</v>
      </c>
    </row>
    <row r="124" spans="1:3" x14ac:dyDescent="0.3">
      <c r="A124" s="2" t="s">
        <v>306</v>
      </c>
      <c r="B124" s="2" t="s">
        <v>305</v>
      </c>
      <c r="C124" s="2" t="s">
        <v>341</v>
      </c>
    </row>
    <row r="125" spans="1:3" x14ac:dyDescent="0.3">
      <c r="A125" s="2"/>
      <c r="B125" s="2"/>
      <c r="C125" s="2" t="s">
        <v>101</v>
      </c>
    </row>
    <row r="126" spans="1:3" x14ac:dyDescent="0.3">
      <c r="A126" s="2"/>
      <c r="B126" s="2"/>
      <c r="C126" s="2" t="s">
        <v>210</v>
      </c>
    </row>
    <row r="127" spans="1:3" x14ac:dyDescent="0.3">
      <c r="A127" s="2"/>
      <c r="B127" s="2"/>
      <c r="C127" s="2" t="s">
        <v>102</v>
      </c>
    </row>
    <row r="128" spans="1:3" x14ac:dyDescent="0.3">
      <c r="A128" s="2"/>
      <c r="B128" s="2"/>
      <c r="C128" s="137" t="s">
        <v>191</v>
      </c>
    </row>
    <row r="131" spans="1:4" x14ac:dyDescent="0.3">
      <c r="A131" s="163" t="s">
        <v>463</v>
      </c>
      <c r="B131" s="173"/>
      <c r="C131" s="174"/>
      <c r="D131" s="173"/>
    </row>
    <row r="132" spans="1:4" s="166" customFormat="1" x14ac:dyDescent="0.3">
      <c r="A132" s="162" t="s">
        <v>464</v>
      </c>
      <c r="B132" s="165" t="s">
        <v>465</v>
      </c>
      <c r="C132" s="165" t="s">
        <v>467</v>
      </c>
      <c r="D132" s="165" t="s">
        <v>466</v>
      </c>
    </row>
    <row r="133" spans="1:4" x14ac:dyDescent="0.3">
      <c r="A133" s="161" t="s">
        <v>437</v>
      </c>
      <c r="B133" s="164">
        <f>MATCH(A133,Results!A:A,0)</f>
        <v>151</v>
      </c>
      <c r="C133" s="164" cm="1">
        <f t="array" aca="1" ref="C133" ca="1">MATCH(TRUE,INDEX(INDIRECT(_xlfn.CONCAT("Results!B",B133+1,":B1000"))="",0),0)-1</f>
        <v>6</v>
      </c>
      <c r="D133" s="164" t="str">
        <f ca="1">_xlfn.CONCAT("Results!A",B133+1,":A",B133+C133)</f>
        <v>Results!A152:A157</v>
      </c>
    </row>
    <row r="134" spans="1:4" x14ac:dyDescent="0.3">
      <c r="A134" s="161" t="s">
        <v>438</v>
      </c>
      <c r="B134" s="164">
        <f>MATCH(A134,Results!A:A,0)</f>
        <v>160</v>
      </c>
      <c r="C134" s="164" cm="1">
        <f t="array" aca="1" ref="C134" ca="1">MATCH(TRUE,INDEX(INDIRECT(_xlfn.CONCAT("Results!B",B134+1,":B1000"))="",0),0)-1</f>
        <v>4</v>
      </c>
      <c r="D134" s="164" t="str">
        <f ca="1">_xlfn.CONCAT("Results!A",B134+1,":A",B134+C134)</f>
        <v>Results!A161:A164</v>
      </c>
    </row>
    <row r="135" spans="1:4" x14ac:dyDescent="0.3">
      <c r="A135" s="161" t="s">
        <v>439</v>
      </c>
      <c r="B135" s="164">
        <f>MATCH(A135,Results!A:A,0)</f>
        <v>165</v>
      </c>
      <c r="C135" s="164" cm="1">
        <f t="array" aca="1" ref="C135" ca="1">MATCH(TRUE,INDEX(INDIRECT(_xlfn.CONCAT("Results!B",B135+1,":B1000"))="",0),0)-1</f>
        <v>6</v>
      </c>
      <c r="D135" s="164" t="str">
        <f ca="1">_xlfn.CONCAT("Results!A",B135+1,":A",B135+C135)</f>
        <v>Results!A166:A171</v>
      </c>
    </row>
    <row r="136" spans="1:4" x14ac:dyDescent="0.3">
      <c r="A136" s="161" t="s">
        <v>422</v>
      </c>
      <c r="B136" s="164">
        <f>MATCH(A136,Results!A:A,0)</f>
        <v>96</v>
      </c>
      <c r="C136" s="164" cm="1">
        <f t="array" aca="1" ref="C136" ca="1">MATCH(TRUE,INDEX(INDIRECT(_xlfn.CONCAT("Results!B",B136+1,":B1000"))="",0),0)-1</f>
        <v>4</v>
      </c>
      <c r="D136" s="164" t="str">
        <f t="shared" ref="D136:D138" ca="1" si="0">_xlfn.CONCAT("Results!A",B136+1,":A",B136+C136)</f>
        <v>Results!A97:A100</v>
      </c>
    </row>
    <row r="137" spans="1:4" x14ac:dyDescent="0.3">
      <c r="A137" s="161" t="s">
        <v>448</v>
      </c>
      <c r="B137" s="164">
        <f>MATCH(A137,Results!A:A,0)</f>
        <v>205</v>
      </c>
      <c r="C137" s="164" cm="1">
        <f t="array" aca="1" ref="C137" ca="1">MATCH(TRUE,INDEX(INDIRECT(_xlfn.CONCAT("Results!B",B137+1,":B1000"))="",0),0)-1</f>
        <v>4</v>
      </c>
      <c r="D137" s="164" t="str">
        <f t="shared" ca="1" si="0"/>
        <v>Results!A206:A209</v>
      </c>
    </row>
    <row r="138" spans="1:4" x14ac:dyDescent="0.3">
      <c r="A138" s="161" t="s">
        <v>449</v>
      </c>
      <c r="B138" s="164">
        <f>MATCH(A138,Results!A:A,0)</f>
        <v>210</v>
      </c>
      <c r="C138" s="164" cm="1">
        <f t="array" aca="1" ref="C138" ca="1">MATCH(TRUE,INDEX(INDIRECT(_xlfn.CONCAT("Results!B",B138+1,":B1000"))="",0),0)-1</f>
        <v>6</v>
      </c>
      <c r="D138" s="164" t="str">
        <f t="shared" ca="1" si="0"/>
        <v>Results!A211:A216</v>
      </c>
    </row>
  </sheetData>
  <sheetProtection algorithmName="SHA-512" hashValue="yFnTcuxu7v6pKpwFLEK/d/hKF8XalG+XTil3Pe+0q/0mbUng13O0G7vqr2+47oSuurxy03kz3AZewSS0x5WosA==" saltValue="rKaVXHYdi+qsa2fp7kZqBA==" spinCount="100000" sheet="1" objects="1" scenarios="1" selectLockedCells="1" selectUnlockedCells="1"/>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D058-E56C-48E5-A78C-788CB48218F2}">
  <sheetPr codeName="Sheet12">
    <tabColor theme="4" tint="0.39997558519241921"/>
  </sheetPr>
  <dimension ref="A1:Z92"/>
  <sheetViews>
    <sheetView zoomScale="50" zoomScaleNormal="50" workbookViewId="0">
      <selection activeCell="F1" sqref="F1:Y1"/>
    </sheetView>
  </sheetViews>
  <sheetFormatPr defaultRowHeight="14.4" x14ac:dyDescent="0.3"/>
  <cols>
    <col min="1" max="1" width="10.5546875" style="9" bestFit="1" customWidth="1"/>
    <col min="2" max="2" width="44.33203125" bestFit="1" customWidth="1"/>
    <col min="3" max="3" width="55.6640625" bestFit="1" customWidth="1"/>
    <col min="4" max="4" width="20.33203125" bestFit="1" customWidth="1"/>
    <col min="5" max="5" width="44.33203125" bestFit="1" customWidth="1"/>
    <col min="6" max="18" width="28.109375" style="9" customWidth="1"/>
    <col min="19" max="24" width="14.6640625" style="9" bestFit="1" customWidth="1"/>
    <col min="25" max="25" width="15.44140625" style="9" bestFit="1" customWidth="1"/>
    <col min="26" max="26" width="11.109375" style="9" customWidth="1"/>
  </cols>
  <sheetData>
    <row r="1" spans="1:26" ht="43.2" x14ac:dyDescent="0.3">
      <c r="A1" s="18" t="s">
        <v>149</v>
      </c>
      <c r="B1" s="19" t="s">
        <v>73</v>
      </c>
      <c r="C1" s="19" t="s">
        <v>74</v>
      </c>
      <c r="D1" s="19" t="s">
        <v>72</v>
      </c>
      <c r="E1" s="19" t="s">
        <v>89</v>
      </c>
      <c r="F1" s="16" t="str">
        <f>Scenarios!A3&amp;Scenarios!$C3</f>
        <v>Scenario 01: 1. Pre-amendment</v>
      </c>
      <c r="G1" s="16" t="str">
        <f>Scenarios!A4&amp;Scenarios!$C4</f>
        <v>Scenario 02: 2. Rock mulch treatment</v>
      </c>
      <c r="H1" s="16" t="str">
        <f>Scenarios!A5&amp;Scenarios!$C5</f>
        <v>Scenario 03: 3. Post-amendment</v>
      </c>
      <c r="I1" s="16" t="str">
        <f>Scenarios!A6&amp;Scenarios!$C6</f>
        <v>Scenario 04: 4. Post-amendment (Reduced treatment depth)</v>
      </c>
      <c r="J1" s="16" t="str">
        <f>Scenarios!A7&amp;Scenarios!$C7</f>
        <v>Scenario 05: 5. Post-amendment (Reduced treatment ESP)</v>
      </c>
      <c r="K1" s="16" t="str">
        <f>Scenarios!A8&amp;Scenarios!$C8</f>
        <v>Scenario 06: 6. Post-amendment (Reduced treatment depth and ESP)</v>
      </c>
      <c r="L1" s="16" t="str">
        <f>Scenarios!A9&amp;Scenarios!$C9</f>
        <v>Scenario 07: -</v>
      </c>
      <c r="M1" s="16" t="str">
        <f>Scenarios!A10&amp;Scenarios!$C10</f>
        <v>Scenario 08: -</v>
      </c>
      <c r="N1" s="16" t="str">
        <f>Scenarios!A11&amp;Scenarios!$C11</f>
        <v>Scenario 09: -</v>
      </c>
      <c r="O1" s="16" t="str">
        <f>Scenarios!A12&amp;Scenarios!$C12</f>
        <v>Scenario 10: -</v>
      </c>
      <c r="P1" s="16" t="str">
        <f>Scenarios!A13&amp;Scenarios!$C13</f>
        <v>Scenario 11: -</v>
      </c>
      <c r="Q1" s="16" t="str">
        <f>Scenarios!A14&amp;Scenarios!$C14</f>
        <v>Scenario 12: -</v>
      </c>
      <c r="R1" s="16" t="str">
        <f>Scenarios!A15&amp;Scenarios!$C15</f>
        <v>Scenario 13: -</v>
      </c>
      <c r="S1" s="16" t="str">
        <f>Scenarios!A16&amp;Scenarios!$C16</f>
        <v>Scenario 14: -</v>
      </c>
      <c r="T1" s="16" t="str">
        <f>Scenarios!A17&amp;Scenarios!$C17</f>
        <v>Scenario 15: -</v>
      </c>
      <c r="U1" s="16" t="str">
        <f>Scenarios!A18&amp;Scenarios!$C18</f>
        <v>Scenario 16: -</v>
      </c>
      <c r="V1" s="16" t="str">
        <f>Scenarios!A19&amp;Scenarios!$C19</f>
        <v>Scenario 17: -</v>
      </c>
      <c r="W1" s="16" t="str">
        <f>Scenarios!A20&amp;Scenarios!$C20</f>
        <v>Scenario 18: -</v>
      </c>
      <c r="X1" s="16" t="str">
        <f>Scenarios!A21&amp;Scenarios!$C21</f>
        <v>Scenario 19: -</v>
      </c>
      <c r="Y1" s="16" t="str">
        <f>Scenarios!A22&amp;Scenarios!$C22</f>
        <v>Scenario 20: -</v>
      </c>
      <c r="Z1" s="38" t="s">
        <v>213</v>
      </c>
    </row>
    <row r="2" spans="1:26" x14ac:dyDescent="0.3">
      <c r="A2" s="84"/>
      <c r="B2" s="88" t="s">
        <v>299</v>
      </c>
      <c r="C2" s="85"/>
      <c r="D2" s="85"/>
      <c r="E2" s="85"/>
      <c r="F2" s="86"/>
      <c r="G2" s="86"/>
      <c r="H2" s="86"/>
      <c r="I2" s="86"/>
      <c r="J2" s="86"/>
      <c r="K2" s="86"/>
      <c r="L2" s="86"/>
      <c r="M2" s="86"/>
      <c r="N2" s="86"/>
      <c r="O2" s="86"/>
      <c r="P2" s="86"/>
      <c r="Q2" s="86"/>
      <c r="R2" s="86"/>
      <c r="S2" s="86"/>
      <c r="T2" s="86"/>
      <c r="U2" s="86"/>
      <c r="V2" s="86"/>
      <c r="W2" s="86"/>
      <c r="X2" s="86"/>
      <c r="Y2" s="86"/>
      <c r="Z2" s="87"/>
    </row>
    <row r="3" spans="1:26" x14ac:dyDescent="0.3">
      <c r="A3" s="12">
        <f>'Climate Assumptions'!A2</f>
        <v>0</v>
      </c>
      <c r="B3" s="4" t="str">
        <f>'Climate Assumptions'!B2</f>
        <v>Climate assumptions</v>
      </c>
      <c r="C3" s="4"/>
      <c r="D3" s="4"/>
      <c r="E3" s="4"/>
      <c r="F3" s="12"/>
      <c r="G3" s="12"/>
      <c r="H3" s="12"/>
      <c r="I3" s="12"/>
      <c r="J3" s="12"/>
      <c r="K3" s="12"/>
      <c r="L3" s="12"/>
      <c r="M3" s="12"/>
      <c r="N3" s="12"/>
      <c r="O3" s="12"/>
      <c r="P3" s="12"/>
      <c r="Q3" s="12"/>
      <c r="R3" s="12"/>
      <c r="S3" s="12"/>
      <c r="T3" s="12"/>
      <c r="U3" s="12"/>
      <c r="V3" s="12"/>
      <c r="W3" s="12"/>
      <c r="X3" s="12"/>
      <c r="Y3" s="12"/>
      <c r="Z3" s="92"/>
    </row>
    <row r="4" spans="1:26" x14ac:dyDescent="0.3">
      <c r="A4" s="10">
        <f>'Climate Assumptions'!A3</f>
        <v>0</v>
      </c>
      <c r="B4" s="2">
        <f>'Climate Assumptions'!B3</f>
        <v>0</v>
      </c>
      <c r="C4" s="2" t="str">
        <f>'Climate Assumptions'!C3</f>
        <v>Rainfall modelling conditions</v>
      </c>
      <c r="D4" s="2" t="str">
        <f>'Climate Assumptions'!D3</f>
        <v>Class</v>
      </c>
      <c r="E4" s="2" t="str">
        <f>'Climate Assumptions'!E3</f>
        <v>User selected</v>
      </c>
      <c r="F4" s="10" t="str">
        <f>'Climate Assumptions'!F3</f>
        <v>Average Year</v>
      </c>
      <c r="G4" s="10" t="str">
        <f>'Climate Assumptions'!G3</f>
        <v>Average Year</v>
      </c>
      <c r="H4" s="10" t="str">
        <f>'Climate Assumptions'!H3</f>
        <v>Average Year</v>
      </c>
      <c r="I4" s="10" t="str">
        <f>'Climate Assumptions'!I3</f>
        <v>Average Year</v>
      </c>
      <c r="J4" s="10" t="str">
        <f>'Climate Assumptions'!J3</f>
        <v>Average Year</v>
      </c>
      <c r="K4" s="10" t="str">
        <f>'Climate Assumptions'!K3</f>
        <v>Average Year</v>
      </c>
      <c r="L4" s="10" t="str">
        <f>'Climate Assumptions'!L3</f>
        <v>-</v>
      </c>
      <c r="M4" s="10" t="str">
        <f>'Climate Assumptions'!M3</f>
        <v>-</v>
      </c>
      <c r="N4" s="10" t="str">
        <f>'Climate Assumptions'!N3</f>
        <v>-</v>
      </c>
      <c r="O4" s="10" t="str">
        <f>'Climate Assumptions'!O3</f>
        <v>-</v>
      </c>
      <c r="P4" s="10" t="str">
        <f>'Climate Assumptions'!P3</f>
        <v>-</v>
      </c>
      <c r="Q4" s="10" t="str">
        <f>'Climate Assumptions'!Q3</f>
        <v>-</v>
      </c>
      <c r="R4" s="10" t="str">
        <f>'Climate Assumptions'!R3</f>
        <v>-</v>
      </c>
      <c r="S4" s="10" t="str">
        <f>'Climate Assumptions'!S3</f>
        <v>-</v>
      </c>
      <c r="T4" s="10" t="str">
        <f>'Climate Assumptions'!T3</f>
        <v>-</v>
      </c>
      <c r="U4" s="10" t="str">
        <f>'Climate Assumptions'!U3</f>
        <v>-</v>
      </c>
      <c r="V4" s="10" t="str">
        <f>'Climate Assumptions'!V3</f>
        <v>-</v>
      </c>
      <c r="W4" s="10" t="str">
        <f>'Climate Assumptions'!W3</f>
        <v>-</v>
      </c>
      <c r="X4" s="10" t="str">
        <f>'Climate Assumptions'!X3</f>
        <v>-</v>
      </c>
      <c r="Y4" s="10" t="str">
        <f>'Climate Assumptions'!Y3</f>
        <v>-</v>
      </c>
      <c r="Z4" s="40"/>
    </row>
    <row r="5" spans="1:26" x14ac:dyDescent="0.3">
      <c r="A5" s="10">
        <f>'Climate Assumptions'!A4</f>
        <v>1</v>
      </c>
      <c r="B5" s="2" t="str">
        <f>'Climate Assumptions'!B4</f>
        <v>Avge_annual_rainfall</v>
      </c>
      <c r="C5" s="2" t="str">
        <f>'Climate Assumptions'!C4</f>
        <v>Average Annual Rainfall</v>
      </c>
      <c r="D5" s="2" t="str">
        <f>'Climate Assumptions'!D4</f>
        <v>Values</v>
      </c>
      <c r="E5" s="2" t="str">
        <f>'Climate Assumptions'!E4</f>
        <v>Calculated - no direct model input</v>
      </c>
      <c r="F5" s="10">
        <f>'Climate Assumptions'!F4</f>
        <v>606.97899642492098</v>
      </c>
      <c r="G5" s="10">
        <f>'Climate Assumptions'!G4</f>
        <v>606.97899642492098</v>
      </c>
      <c r="H5" s="10">
        <f>'Climate Assumptions'!H4</f>
        <v>606.97899642492098</v>
      </c>
      <c r="I5" s="10">
        <f>'Climate Assumptions'!I4</f>
        <v>606.97899642492098</v>
      </c>
      <c r="J5" s="10">
        <f>'Climate Assumptions'!J4</f>
        <v>606.97899642492098</v>
      </c>
      <c r="K5" s="10">
        <f>'Climate Assumptions'!K4</f>
        <v>606.97899642492098</v>
      </c>
      <c r="L5" s="10" t="str">
        <f>'Climate Assumptions'!L4</f>
        <v>-</v>
      </c>
      <c r="M5" s="10" t="str">
        <f>'Climate Assumptions'!M4</f>
        <v>-</v>
      </c>
      <c r="N5" s="10" t="str">
        <f>'Climate Assumptions'!N4</f>
        <v>-</v>
      </c>
      <c r="O5" s="10" t="str">
        <f>'Climate Assumptions'!O4</f>
        <v>-</v>
      </c>
      <c r="P5" s="10" t="str">
        <f>'Climate Assumptions'!P4</f>
        <v>-</v>
      </c>
      <c r="Q5" s="10" t="str">
        <f>'Climate Assumptions'!Q4</f>
        <v>-</v>
      </c>
      <c r="R5" s="10" t="str">
        <f>'Climate Assumptions'!R4</f>
        <v>-</v>
      </c>
      <c r="S5" s="10" t="str">
        <f>'Climate Assumptions'!S4</f>
        <v>-</v>
      </c>
      <c r="T5" s="10" t="str">
        <f>'Climate Assumptions'!T4</f>
        <v>-</v>
      </c>
      <c r="U5" s="10" t="str">
        <f>'Climate Assumptions'!U4</f>
        <v>-</v>
      </c>
      <c r="V5" s="10" t="str">
        <f>'Climate Assumptions'!V4</f>
        <v>-</v>
      </c>
      <c r="W5" s="10" t="str">
        <f>'Climate Assumptions'!W4</f>
        <v>-</v>
      </c>
      <c r="X5" s="10" t="str">
        <f>'Climate Assumptions'!X4</f>
        <v>-</v>
      </c>
      <c r="Y5" s="10" t="str">
        <f>'Climate Assumptions'!Y4</f>
        <v>-</v>
      </c>
      <c r="Z5" s="40"/>
    </row>
    <row r="6" spans="1:26" x14ac:dyDescent="0.3">
      <c r="A6" s="10">
        <f>'Climate Assumptions'!A5</f>
        <v>4</v>
      </c>
      <c r="B6" s="2" t="str">
        <f>'Climate Assumptions'!B5</f>
        <v>Rainfall_IFD_index</v>
      </c>
      <c r="C6" s="2" t="str">
        <f>'Climate Assumptions'!C5</f>
        <v>Probability of &gt; 50mm/hr rainfall</v>
      </c>
      <c r="D6" s="2" t="str">
        <f>'Climate Assumptions'!D5</f>
        <v>Class</v>
      </c>
      <c r="E6" s="2" t="str">
        <f>'Climate Assumptions'!E5</f>
        <v>Calculated - no direct model input</v>
      </c>
      <c r="F6" s="10" t="str">
        <f>'Climate Assumptions'!F5</f>
        <v>High</v>
      </c>
      <c r="G6" s="10" t="str">
        <f>'Climate Assumptions'!G5</f>
        <v>High</v>
      </c>
      <c r="H6" s="10" t="str">
        <f>'Climate Assumptions'!H5</f>
        <v>High</v>
      </c>
      <c r="I6" s="10" t="str">
        <f>'Climate Assumptions'!I5</f>
        <v>High</v>
      </c>
      <c r="J6" s="10" t="str">
        <f>'Climate Assumptions'!J5</f>
        <v>High</v>
      </c>
      <c r="K6" s="10" t="str">
        <f>'Climate Assumptions'!K5</f>
        <v>High</v>
      </c>
      <c r="L6" s="10" t="str">
        <f>'Climate Assumptions'!L5</f>
        <v>-</v>
      </c>
      <c r="M6" s="10" t="str">
        <f>'Climate Assumptions'!M5</f>
        <v>-</v>
      </c>
      <c r="N6" s="10" t="str">
        <f>'Climate Assumptions'!N5</f>
        <v>-</v>
      </c>
      <c r="O6" s="10" t="str">
        <f>'Climate Assumptions'!O5</f>
        <v>-</v>
      </c>
      <c r="P6" s="10" t="str">
        <f>'Climate Assumptions'!P5</f>
        <v>-</v>
      </c>
      <c r="Q6" s="10" t="str">
        <f>'Climate Assumptions'!Q5</f>
        <v>-</v>
      </c>
      <c r="R6" s="10" t="str">
        <f>'Climate Assumptions'!R5</f>
        <v>-</v>
      </c>
      <c r="S6" s="10" t="str">
        <f>'Climate Assumptions'!S5</f>
        <v>-</v>
      </c>
      <c r="T6" s="10" t="str">
        <f>'Climate Assumptions'!T5</f>
        <v>-</v>
      </c>
      <c r="U6" s="10" t="str">
        <f>'Climate Assumptions'!U5</f>
        <v>-</v>
      </c>
      <c r="V6" s="10" t="str">
        <f>'Climate Assumptions'!V5</f>
        <v>-</v>
      </c>
      <c r="W6" s="10" t="str">
        <f>'Climate Assumptions'!W5</f>
        <v>-</v>
      </c>
      <c r="X6" s="10" t="str">
        <f>'Climate Assumptions'!X5</f>
        <v>-</v>
      </c>
      <c r="Y6" s="10" t="str">
        <f>'Climate Assumptions'!Y5</f>
        <v>-</v>
      </c>
      <c r="Z6" s="40"/>
    </row>
    <row r="7" spans="1:26" x14ac:dyDescent="0.3">
      <c r="A7" s="10">
        <f>'Climate Assumptions'!A6</f>
        <v>0</v>
      </c>
      <c r="B7" s="2">
        <f>'Climate Assumptions'!B6</f>
        <v>0</v>
      </c>
      <c r="C7" s="2" t="str">
        <f>'Climate Assumptions'!C6</f>
        <v>Gypsum Application month</v>
      </c>
      <c r="D7" s="2" t="str">
        <f>'Climate Assumptions'!D6</f>
        <v>Class</v>
      </c>
      <c r="E7" s="2" t="str">
        <f>'Climate Assumptions'!E6</f>
        <v>User selected</v>
      </c>
      <c r="F7" s="10" t="str">
        <f>'Climate Assumptions'!F6</f>
        <v>November</v>
      </c>
      <c r="G7" s="10" t="str">
        <f>'Climate Assumptions'!G6</f>
        <v>November</v>
      </c>
      <c r="H7" s="10" t="str">
        <f>'Climate Assumptions'!H6</f>
        <v>November</v>
      </c>
      <c r="I7" s="10" t="str">
        <f>'Climate Assumptions'!I6</f>
        <v>November</v>
      </c>
      <c r="J7" s="10" t="str">
        <f>'Climate Assumptions'!J6</f>
        <v>November</v>
      </c>
      <c r="K7" s="10" t="str">
        <f>'Climate Assumptions'!K6</f>
        <v>November</v>
      </c>
      <c r="L7" s="10" t="str">
        <f>'Climate Assumptions'!L6</f>
        <v>-</v>
      </c>
      <c r="M7" s="10" t="str">
        <f>'Climate Assumptions'!M6</f>
        <v>-</v>
      </c>
      <c r="N7" s="10" t="str">
        <f>'Climate Assumptions'!N6</f>
        <v>-</v>
      </c>
      <c r="O7" s="10" t="str">
        <f>'Climate Assumptions'!O6</f>
        <v>-</v>
      </c>
      <c r="P7" s="10" t="str">
        <f>'Climate Assumptions'!P6</f>
        <v>-</v>
      </c>
      <c r="Q7" s="10" t="str">
        <f>'Climate Assumptions'!Q6</f>
        <v>-</v>
      </c>
      <c r="R7" s="10" t="str">
        <f>'Climate Assumptions'!R6</f>
        <v>-</v>
      </c>
      <c r="S7" s="10" t="str">
        <f>'Climate Assumptions'!S6</f>
        <v>-</v>
      </c>
      <c r="T7" s="10" t="str">
        <f>'Climate Assumptions'!T6</f>
        <v>-</v>
      </c>
      <c r="U7" s="10" t="str">
        <f>'Climate Assumptions'!U6</f>
        <v>-</v>
      </c>
      <c r="V7" s="10" t="str">
        <f>'Climate Assumptions'!V6</f>
        <v>-</v>
      </c>
      <c r="W7" s="10" t="str">
        <f>'Climate Assumptions'!W6</f>
        <v>-</v>
      </c>
      <c r="X7" s="10" t="str">
        <f>'Climate Assumptions'!X6</f>
        <v>-</v>
      </c>
      <c r="Y7" s="10" t="str">
        <f>'Climate Assumptions'!Y6</f>
        <v>-</v>
      </c>
      <c r="Z7" s="40"/>
    </row>
    <row r="8" spans="1:26" x14ac:dyDescent="0.3">
      <c r="A8" s="10">
        <f>'Climate Assumptions'!A7</f>
        <v>0</v>
      </c>
      <c r="B8" s="2">
        <f>'Climate Assumptions'!B7</f>
        <v>0</v>
      </c>
      <c r="C8" s="2" t="str">
        <f>'Climate Assumptions'!C7</f>
        <v>Day of month</v>
      </c>
      <c r="D8" s="2" t="str">
        <f>'Climate Assumptions'!D7</f>
        <v>Class</v>
      </c>
      <c r="E8" s="2" t="str">
        <f>'Climate Assumptions'!E7</f>
        <v>User selected</v>
      </c>
      <c r="F8" s="10">
        <f>'Climate Assumptions'!F7</f>
        <v>12</v>
      </c>
      <c r="G8" s="10">
        <f>'Climate Assumptions'!G7</f>
        <v>22</v>
      </c>
      <c r="H8" s="10">
        <f>'Climate Assumptions'!H7</f>
        <v>1</v>
      </c>
      <c r="I8" s="10">
        <f>'Climate Assumptions'!I7</f>
        <v>1</v>
      </c>
      <c r="J8" s="10">
        <f>'Climate Assumptions'!J7</f>
        <v>1</v>
      </c>
      <c r="K8" s="10">
        <f>'Climate Assumptions'!K7</f>
        <v>1</v>
      </c>
      <c r="L8" s="10" t="str">
        <f>'Climate Assumptions'!L7</f>
        <v>-</v>
      </c>
      <c r="M8" s="10" t="str">
        <f>'Climate Assumptions'!M7</f>
        <v>-</v>
      </c>
      <c r="N8" s="10" t="str">
        <f>'Climate Assumptions'!N7</f>
        <v>-</v>
      </c>
      <c r="O8" s="10" t="str">
        <f>'Climate Assumptions'!O7</f>
        <v>-</v>
      </c>
      <c r="P8" s="10" t="str">
        <f>'Climate Assumptions'!P7</f>
        <v>-</v>
      </c>
      <c r="Q8" s="10" t="str">
        <f>'Climate Assumptions'!Q7</f>
        <v>-</v>
      </c>
      <c r="R8" s="10" t="str">
        <f>'Climate Assumptions'!R7</f>
        <v>-</v>
      </c>
      <c r="S8" s="10" t="str">
        <f>'Climate Assumptions'!S7</f>
        <v>-</v>
      </c>
      <c r="T8" s="10" t="str">
        <f>'Climate Assumptions'!T7</f>
        <v>-</v>
      </c>
      <c r="U8" s="10" t="str">
        <f>'Climate Assumptions'!U7</f>
        <v>-</v>
      </c>
      <c r="V8" s="10" t="str">
        <f>'Climate Assumptions'!V7</f>
        <v>-</v>
      </c>
      <c r="W8" s="10" t="str">
        <f>'Climate Assumptions'!W7</f>
        <v>-</v>
      </c>
      <c r="X8" s="10" t="str">
        <f>'Climate Assumptions'!X7</f>
        <v>-</v>
      </c>
      <c r="Y8" s="10" t="str">
        <f>'Climate Assumptions'!Y7</f>
        <v>-</v>
      </c>
      <c r="Z8" s="40"/>
    </row>
    <row r="9" spans="1:26" x14ac:dyDescent="0.3">
      <c r="A9" s="10" t="str">
        <f>'Climate Assumptions'!A9</f>
        <v>2,3</v>
      </c>
      <c r="B9" s="2" t="str">
        <f>'Climate Assumptions'!B9</f>
        <v>CumulativeRainfall_2month</v>
      </c>
      <c r="C9" s="2" t="str">
        <f>'Climate Assumptions'!C9</f>
        <v>Cumulative rainfall 2months following gypsum application</v>
      </c>
      <c r="D9" s="2" t="str">
        <f>'Climate Assumptions'!D9</f>
        <v>Values</v>
      </c>
      <c r="E9" s="2" t="str">
        <f>'Climate Assumptions'!E9</f>
        <v>Calculated - no direct model input</v>
      </c>
      <c r="F9" s="10">
        <f>'Climate Assumptions'!F9</f>
        <v>156.67302093973348</v>
      </c>
      <c r="G9" s="10">
        <f>'Climate Assumptions'!G9</f>
        <v>184.38581460673998</v>
      </c>
      <c r="H9" s="10">
        <f>'Climate Assumptions'!H9</f>
        <v>128.960227272727</v>
      </c>
      <c r="I9" s="10">
        <f>'Climate Assumptions'!I9</f>
        <v>128.960227272727</v>
      </c>
      <c r="J9" s="10">
        <f>'Climate Assumptions'!J9</f>
        <v>128.960227272727</v>
      </c>
      <c r="K9" s="10">
        <f>'Climate Assumptions'!K9</f>
        <v>128.960227272727</v>
      </c>
      <c r="L9" s="10" t="str">
        <f>'Climate Assumptions'!L9</f>
        <v>-</v>
      </c>
      <c r="M9" s="10" t="str">
        <f>'Climate Assumptions'!M9</f>
        <v>-</v>
      </c>
      <c r="N9" s="10" t="str">
        <f>'Climate Assumptions'!N9</f>
        <v>-</v>
      </c>
      <c r="O9" s="10" t="str">
        <f>'Climate Assumptions'!O9</f>
        <v>-</v>
      </c>
      <c r="P9" s="10" t="str">
        <f>'Climate Assumptions'!P9</f>
        <v>-</v>
      </c>
      <c r="Q9" s="10" t="str">
        <f>'Climate Assumptions'!Q9</f>
        <v>-</v>
      </c>
      <c r="R9" s="10" t="str">
        <f>'Climate Assumptions'!R9</f>
        <v>-</v>
      </c>
      <c r="S9" s="77" t="str">
        <f>'Climate Assumptions'!S9</f>
        <v>-</v>
      </c>
      <c r="T9" s="10" t="str">
        <f>'Climate Assumptions'!T9</f>
        <v>-</v>
      </c>
      <c r="U9" s="10" t="str">
        <f>'Climate Assumptions'!U9</f>
        <v>-</v>
      </c>
      <c r="V9" s="10" t="str">
        <f>'Climate Assumptions'!V9</f>
        <v>-</v>
      </c>
      <c r="W9" s="10" t="str">
        <f>'Climate Assumptions'!W9</f>
        <v>-</v>
      </c>
      <c r="X9" s="10" t="str">
        <f>'Climate Assumptions'!X9</f>
        <v>-</v>
      </c>
      <c r="Y9" s="10" t="str">
        <f>'Climate Assumptions'!Y9</f>
        <v>-</v>
      </c>
      <c r="Z9" s="40"/>
    </row>
    <row r="10" spans="1:26" x14ac:dyDescent="0.3">
      <c r="A10" s="89"/>
      <c r="B10" s="83" t="s">
        <v>214</v>
      </c>
      <c r="C10" s="83"/>
      <c r="D10" s="83"/>
      <c r="E10" s="83"/>
      <c r="F10" s="89"/>
      <c r="G10" s="89"/>
      <c r="H10" s="89"/>
      <c r="I10" s="89"/>
      <c r="J10" s="89"/>
      <c r="K10" s="89"/>
      <c r="L10" s="89"/>
      <c r="M10" s="89"/>
      <c r="N10" s="89"/>
      <c r="O10" s="89"/>
      <c r="P10" s="89"/>
      <c r="Q10" s="89"/>
      <c r="R10" s="89"/>
      <c r="S10" s="89"/>
      <c r="T10" s="89"/>
      <c r="U10" s="89"/>
      <c r="V10" s="89"/>
      <c r="W10" s="89"/>
      <c r="X10" s="89"/>
      <c r="Y10" s="89"/>
      <c r="Z10" s="93"/>
    </row>
    <row r="11" spans="1:26" x14ac:dyDescent="0.3">
      <c r="A11" s="11">
        <f>Interventions!A2</f>
        <v>0</v>
      </c>
      <c r="B11" s="21" t="str">
        <f>Interventions!B2</f>
        <v>Ammendment rate for each soil layer</v>
      </c>
      <c r="C11" s="21"/>
      <c r="D11" s="21"/>
      <c r="E11" s="21"/>
      <c r="F11" s="63"/>
      <c r="G11" s="63"/>
      <c r="H11" s="63"/>
      <c r="I11" s="63"/>
      <c r="J11" s="63"/>
      <c r="K11" s="63"/>
      <c r="L11" s="63"/>
      <c r="M11" s="63"/>
      <c r="N11" s="63"/>
      <c r="O11" s="63"/>
      <c r="P11" s="63"/>
      <c r="Q11" s="63"/>
      <c r="R11" s="63"/>
      <c r="S11" s="63"/>
      <c r="T11" s="63"/>
      <c r="U11" s="63"/>
      <c r="V11" s="63"/>
      <c r="W11" s="63"/>
      <c r="X11" s="63"/>
      <c r="Y11" s="63"/>
      <c r="Z11" s="94"/>
    </row>
    <row r="12" spans="1:26" x14ac:dyDescent="0.3">
      <c r="A12" s="10">
        <f>Interventions!A3</f>
        <v>11</v>
      </c>
      <c r="B12" s="2" t="str">
        <f>Interventions!B3</f>
        <v>Spoil_amendment_rate_1</v>
      </c>
      <c r="C12" s="2" t="str">
        <f>Interventions!C3</f>
        <v>Spoil amendment rate Layer 1</v>
      </c>
      <c r="D12" s="2" t="str">
        <f>Interventions!D3</f>
        <v>Class</v>
      </c>
      <c r="E12" s="2" t="str">
        <f>Interventions!E3</f>
        <v>-</v>
      </c>
      <c r="F12" s="10" t="str">
        <f>Interventions!F3</f>
        <v>Nil</v>
      </c>
      <c r="G12" s="10" t="str">
        <f>Interventions!G3</f>
        <v>Nil</v>
      </c>
      <c r="H12" s="10" t="str">
        <f>Interventions!H3</f>
        <v>As_Recommended</v>
      </c>
      <c r="I12" s="10" t="str">
        <f>Interventions!I3</f>
        <v>As_Recommended</v>
      </c>
      <c r="J12" s="10" t="str">
        <f>Interventions!J3</f>
        <v>Half_recommended</v>
      </c>
      <c r="K12" s="10" t="str">
        <f>Interventions!K3</f>
        <v>Half_recommended</v>
      </c>
      <c r="L12" s="10" t="str">
        <f>Interventions!L3</f>
        <v>-</v>
      </c>
      <c r="M12" s="10" t="str">
        <f>Interventions!M3</f>
        <v>-</v>
      </c>
      <c r="N12" s="10" t="str">
        <f>Interventions!N3</f>
        <v>-</v>
      </c>
      <c r="O12" s="10" t="str">
        <f>Interventions!O3</f>
        <v>-</v>
      </c>
      <c r="P12" s="10" t="str">
        <f>Interventions!P3</f>
        <v>-</v>
      </c>
      <c r="Q12" s="10" t="str">
        <f>Interventions!Q3</f>
        <v>-</v>
      </c>
      <c r="R12" s="10" t="str">
        <f>Interventions!R3</f>
        <v>-</v>
      </c>
      <c r="S12" s="10" t="str">
        <f>Interventions!S3</f>
        <v>-</v>
      </c>
      <c r="T12" s="10" t="str">
        <f>Interventions!T3</f>
        <v>-</v>
      </c>
      <c r="U12" s="10" t="str">
        <f>Interventions!U3</f>
        <v>-</v>
      </c>
      <c r="V12" s="10" t="str">
        <f>Interventions!V3</f>
        <v>-</v>
      </c>
      <c r="W12" s="10" t="str">
        <f>Interventions!W3</f>
        <v>-</v>
      </c>
      <c r="X12" s="10" t="str">
        <f>Interventions!X3</f>
        <v>-</v>
      </c>
      <c r="Y12" s="10" t="str">
        <f>Interventions!Y3</f>
        <v>-</v>
      </c>
      <c r="Z12" s="40"/>
    </row>
    <row r="13" spans="1:26" x14ac:dyDescent="0.3">
      <c r="A13" s="10">
        <f>Interventions!A4</f>
        <v>12</v>
      </c>
      <c r="B13" s="2" t="str">
        <f>Interventions!B4</f>
        <v>Spoil_amendment_rate_2</v>
      </c>
      <c r="C13" s="2" t="str">
        <f>Interventions!C4</f>
        <v>Spoil amendment rate Layer 2</v>
      </c>
      <c r="D13" s="2" t="str">
        <f>Interventions!D4</f>
        <v>Class</v>
      </c>
      <c r="E13" s="2" t="str">
        <f>Interventions!E4</f>
        <v>-</v>
      </c>
      <c r="F13" s="10" t="str">
        <f>Interventions!F4</f>
        <v>Nil</v>
      </c>
      <c r="G13" s="10" t="str">
        <f>Interventions!G4</f>
        <v>Nil</v>
      </c>
      <c r="H13" s="10" t="str">
        <f>Interventions!H4</f>
        <v>As_Recommended</v>
      </c>
      <c r="I13" s="10" t="str">
        <f>Interventions!I4</f>
        <v>As_Recommended</v>
      </c>
      <c r="J13" s="10" t="str">
        <f>Interventions!J4</f>
        <v>Half_recommended</v>
      </c>
      <c r="K13" s="10" t="str">
        <f>Interventions!K4</f>
        <v>Half_recommended</v>
      </c>
      <c r="L13" s="10" t="str">
        <f>Interventions!L4</f>
        <v>-</v>
      </c>
      <c r="M13" s="10" t="str">
        <f>Interventions!M4</f>
        <v>-</v>
      </c>
      <c r="N13" s="10" t="str">
        <f>Interventions!N4</f>
        <v>-</v>
      </c>
      <c r="O13" s="10" t="str">
        <f>Interventions!O4</f>
        <v>-</v>
      </c>
      <c r="P13" s="10" t="str">
        <f>Interventions!P4</f>
        <v>-</v>
      </c>
      <c r="Q13" s="10" t="str">
        <f>Interventions!Q4</f>
        <v>-</v>
      </c>
      <c r="R13" s="10" t="str">
        <f>Interventions!R4</f>
        <v>-</v>
      </c>
      <c r="S13" s="10" t="str">
        <f>Interventions!S4</f>
        <v>-</v>
      </c>
      <c r="T13" s="10" t="str">
        <f>Interventions!T4</f>
        <v>-</v>
      </c>
      <c r="U13" s="10" t="str">
        <f>Interventions!U4</f>
        <v>-</v>
      </c>
      <c r="V13" s="10" t="str">
        <f>Interventions!V4</f>
        <v>-</v>
      </c>
      <c r="W13" s="10" t="str">
        <f>Interventions!W4</f>
        <v>-</v>
      </c>
      <c r="X13" s="10" t="str">
        <f>Interventions!X4</f>
        <v>-</v>
      </c>
      <c r="Y13" s="10" t="str">
        <f>Interventions!Y4</f>
        <v>-</v>
      </c>
      <c r="Z13" s="40"/>
    </row>
    <row r="14" spans="1:26" x14ac:dyDescent="0.3">
      <c r="A14" s="10">
        <f>Interventions!A5</f>
        <v>13</v>
      </c>
      <c r="B14" s="2" t="str">
        <f>Interventions!B5</f>
        <v>Spoil_amendment_rate_3</v>
      </c>
      <c r="C14" s="2" t="str">
        <f>Interventions!C5</f>
        <v>Spoil amendment rate Layer 3</v>
      </c>
      <c r="D14" s="2" t="str">
        <f>Interventions!D5</f>
        <v>Class</v>
      </c>
      <c r="E14" s="2" t="str">
        <f>Interventions!E5</f>
        <v>-</v>
      </c>
      <c r="F14" s="10" t="str">
        <f>Interventions!F5</f>
        <v>Nil</v>
      </c>
      <c r="G14" s="10" t="str">
        <f>Interventions!G5</f>
        <v>Nil</v>
      </c>
      <c r="H14" s="10" t="str">
        <f>Interventions!H5</f>
        <v>As_Recommended</v>
      </c>
      <c r="I14" s="10" t="str">
        <f>Interventions!I5</f>
        <v>As_Recommended</v>
      </c>
      <c r="J14" s="10" t="str">
        <f>Interventions!J5</f>
        <v>Half_recommended</v>
      </c>
      <c r="K14" s="10" t="str">
        <f>Interventions!K5</f>
        <v>Half_recommended</v>
      </c>
      <c r="L14" s="10" t="str">
        <f>Interventions!L5</f>
        <v>-</v>
      </c>
      <c r="M14" s="10" t="str">
        <f>Interventions!M5</f>
        <v>-</v>
      </c>
      <c r="N14" s="10" t="str">
        <f>Interventions!N5</f>
        <v>-</v>
      </c>
      <c r="O14" s="10" t="str">
        <f>Interventions!O5</f>
        <v>-</v>
      </c>
      <c r="P14" s="10" t="str">
        <f>Interventions!P5</f>
        <v>-</v>
      </c>
      <c r="Q14" s="10" t="str">
        <f>Interventions!Q5</f>
        <v>-</v>
      </c>
      <c r="R14" s="10" t="str">
        <f>Interventions!R5</f>
        <v>-</v>
      </c>
      <c r="S14" s="10" t="str">
        <f>Interventions!S5</f>
        <v>-</v>
      </c>
      <c r="T14" s="10" t="str">
        <f>Interventions!T5</f>
        <v>-</v>
      </c>
      <c r="U14" s="10" t="str">
        <f>Interventions!U5</f>
        <v>-</v>
      </c>
      <c r="V14" s="10" t="str">
        <f>Interventions!V5</f>
        <v>-</v>
      </c>
      <c r="W14" s="10" t="str">
        <f>Interventions!W5</f>
        <v>-</v>
      </c>
      <c r="X14" s="10" t="str">
        <f>Interventions!X5</f>
        <v>-</v>
      </c>
      <c r="Y14" s="10" t="str">
        <f>Interventions!Y5</f>
        <v>-</v>
      </c>
      <c r="Z14" s="40"/>
    </row>
    <row r="15" spans="1:26" x14ac:dyDescent="0.3">
      <c r="A15" s="10">
        <f>Interventions!A7</f>
        <v>14</v>
      </c>
      <c r="B15" s="2" t="str">
        <f>Interventions!B7</f>
        <v>Spoil_amendment_type_1</v>
      </c>
      <c r="C15" s="2" t="str">
        <f>Interventions!C7</f>
        <v>Spoil amendment type Layer 1</v>
      </c>
      <c r="D15" s="2" t="str">
        <f>Interventions!D7</f>
        <v>Class</v>
      </c>
      <c r="E15" s="2" t="str">
        <f>Interventions!E7</f>
        <v>-</v>
      </c>
      <c r="F15" s="10" t="str">
        <f>Interventions!F7</f>
        <v>-</v>
      </c>
      <c r="G15" s="10" t="str">
        <f>Interventions!G7</f>
        <v>Gypsum</v>
      </c>
      <c r="H15" s="10" t="str">
        <f>Interventions!H7</f>
        <v>Gypsum</v>
      </c>
      <c r="I15" s="10" t="str">
        <f>Interventions!I7</f>
        <v>Gypsum</v>
      </c>
      <c r="J15" s="10" t="str">
        <f>Interventions!J7</f>
        <v>Gypsum</v>
      </c>
      <c r="K15" s="10" t="str">
        <f>Interventions!K7</f>
        <v>Gypsum</v>
      </c>
      <c r="L15" s="10" t="str">
        <f>Interventions!L7</f>
        <v>-</v>
      </c>
      <c r="M15" s="10" t="str">
        <f>Interventions!M7</f>
        <v>-</v>
      </c>
      <c r="N15" s="10" t="str">
        <f>Interventions!N7</f>
        <v>-</v>
      </c>
      <c r="O15" s="10" t="str">
        <f>Interventions!O7</f>
        <v>-</v>
      </c>
      <c r="P15" s="10" t="str">
        <f>Interventions!P7</f>
        <v>-</v>
      </c>
      <c r="Q15" s="10" t="str">
        <f>Interventions!Q7</f>
        <v>-</v>
      </c>
      <c r="R15" s="10" t="str">
        <f>Interventions!R7</f>
        <v>-</v>
      </c>
      <c r="S15" s="10" t="str">
        <f>Interventions!S7</f>
        <v>-</v>
      </c>
      <c r="T15" s="10" t="str">
        <f>Interventions!T7</f>
        <v>-</v>
      </c>
      <c r="U15" s="10" t="str">
        <f>Interventions!U7</f>
        <v>-</v>
      </c>
      <c r="V15" s="10" t="str">
        <f>Interventions!V7</f>
        <v>-</v>
      </c>
      <c r="W15" s="10" t="str">
        <f>Interventions!W7</f>
        <v>-</v>
      </c>
      <c r="X15" s="10" t="str">
        <f>Interventions!X7</f>
        <v>-</v>
      </c>
      <c r="Y15" s="10" t="str">
        <f>Interventions!Y7</f>
        <v>-</v>
      </c>
      <c r="Z15" s="40"/>
    </row>
    <row r="16" spans="1:26" x14ac:dyDescent="0.3">
      <c r="A16" s="10">
        <f>Interventions!A8</f>
        <v>15</v>
      </c>
      <c r="B16" s="2" t="str">
        <f>Interventions!B8</f>
        <v>Spoil_amendment_type_2</v>
      </c>
      <c r="C16" s="2" t="str">
        <f>Interventions!C8</f>
        <v>Spoil amendment type Layer 2</v>
      </c>
      <c r="D16" s="2" t="str">
        <f>Interventions!D8</f>
        <v>Class</v>
      </c>
      <c r="E16" s="2" t="str">
        <f>Interventions!E8</f>
        <v>-</v>
      </c>
      <c r="F16" s="10" t="str">
        <f>Interventions!F8</f>
        <v>-</v>
      </c>
      <c r="G16" s="10" t="str">
        <f>Interventions!G8</f>
        <v>Gypsum</v>
      </c>
      <c r="H16" s="10" t="str">
        <f>Interventions!H8</f>
        <v>Gypsum</v>
      </c>
      <c r="I16" s="10" t="str">
        <f>Interventions!I8</f>
        <v>Gypsum</v>
      </c>
      <c r="J16" s="10" t="str">
        <f>Interventions!J8</f>
        <v>Gypsum</v>
      </c>
      <c r="K16" s="10" t="str">
        <f>Interventions!K8</f>
        <v>Gypsum</v>
      </c>
      <c r="L16" s="10" t="str">
        <f>Interventions!L8</f>
        <v>-</v>
      </c>
      <c r="M16" s="10" t="str">
        <f>Interventions!M8</f>
        <v>-</v>
      </c>
      <c r="N16" s="10" t="str">
        <f>Interventions!N8</f>
        <v>-</v>
      </c>
      <c r="O16" s="10" t="str">
        <f>Interventions!O8</f>
        <v>-</v>
      </c>
      <c r="P16" s="10" t="str">
        <f>Interventions!P8</f>
        <v>-</v>
      </c>
      <c r="Q16" s="10" t="str">
        <f>Interventions!Q8</f>
        <v>-</v>
      </c>
      <c r="R16" s="10" t="str">
        <f>Interventions!R8</f>
        <v>-</v>
      </c>
      <c r="S16" s="10" t="str">
        <f>Interventions!S8</f>
        <v>-</v>
      </c>
      <c r="T16" s="10" t="str">
        <f>Interventions!T8</f>
        <v>-</v>
      </c>
      <c r="U16" s="10" t="str">
        <f>Interventions!U8</f>
        <v>-</v>
      </c>
      <c r="V16" s="10" t="str">
        <f>Interventions!V8</f>
        <v>-</v>
      </c>
      <c r="W16" s="10" t="str">
        <f>Interventions!W8</f>
        <v>-</v>
      </c>
      <c r="X16" s="10" t="str">
        <f>Interventions!X8</f>
        <v>-</v>
      </c>
      <c r="Y16" s="10" t="str">
        <f>Interventions!Y8</f>
        <v>-</v>
      </c>
      <c r="Z16" s="40"/>
    </row>
    <row r="17" spans="1:26" x14ac:dyDescent="0.3">
      <c r="A17" s="10">
        <f>Interventions!A9</f>
        <v>16</v>
      </c>
      <c r="B17" s="2" t="str">
        <f>Interventions!B9</f>
        <v>Spoil_amendment_type_3</v>
      </c>
      <c r="C17" s="2" t="str">
        <f>Interventions!C9</f>
        <v>Spoil amendment type Layer 3</v>
      </c>
      <c r="D17" s="2" t="str">
        <f>Interventions!D9</f>
        <v>Class</v>
      </c>
      <c r="E17" s="2" t="str">
        <f>Interventions!E9</f>
        <v>-</v>
      </c>
      <c r="F17" s="10" t="str">
        <f>Interventions!F9</f>
        <v>-</v>
      </c>
      <c r="G17" s="10" t="str">
        <f>Interventions!G9</f>
        <v>Gypsum</v>
      </c>
      <c r="H17" s="10" t="str">
        <f>Interventions!H9</f>
        <v>Gypsum</v>
      </c>
      <c r="I17" s="10" t="str">
        <f>Interventions!I9</f>
        <v>Gypsum</v>
      </c>
      <c r="J17" s="10" t="str">
        <f>Interventions!J9</f>
        <v>Gypsum</v>
      </c>
      <c r="K17" s="10" t="str">
        <f>Interventions!K9</f>
        <v>Gypsum</v>
      </c>
      <c r="L17" s="10" t="str">
        <f>Interventions!L9</f>
        <v>-</v>
      </c>
      <c r="M17" s="10" t="str">
        <f>Interventions!M9</f>
        <v>-</v>
      </c>
      <c r="N17" s="10" t="str">
        <f>Interventions!N9</f>
        <v>-</v>
      </c>
      <c r="O17" s="10" t="str">
        <f>Interventions!O9</f>
        <v>-</v>
      </c>
      <c r="P17" s="10" t="str">
        <f>Interventions!P9</f>
        <v>-</v>
      </c>
      <c r="Q17" s="10" t="str">
        <f>Interventions!Q9</f>
        <v>-</v>
      </c>
      <c r="R17" s="10" t="str">
        <f>Interventions!R9</f>
        <v>-</v>
      </c>
      <c r="S17" s="10" t="str">
        <f>Interventions!S9</f>
        <v>-</v>
      </c>
      <c r="T17" s="10" t="str">
        <f>Interventions!T9</f>
        <v>-</v>
      </c>
      <c r="U17" s="10" t="str">
        <f>Interventions!U9</f>
        <v>-</v>
      </c>
      <c r="V17" s="10" t="str">
        <f>Interventions!V9</f>
        <v>-</v>
      </c>
      <c r="W17" s="10" t="str">
        <f>Interventions!W9</f>
        <v>-</v>
      </c>
      <c r="X17" s="10" t="str">
        <f>Interventions!X9</f>
        <v>-</v>
      </c>
      <c r="Y17" s="10" t="str">
        <f>Interventions!Y9</f>
        <v>-</v>
      </c>
      <c r="Z17" s="40"/>
    </row>
    <row r="18" spans="1:26" x14ac:dyDescent="0.3">
      <c r="A18" s="10">
        <f>Interventions!A11</f>
        <v>1</v>
      </c>
      <c r="B18" s="2" t="str">
        <f>Interventions!B11</f>
        <v>Amendment_form_1</v>
      </c>
      <c r="C18" s="2" t="str">
        <f>Interventions!C11</f>
        <v>Amendment form Layer 1</v>
      </c>
      <c r="D18" s="2" t="str">
        <f>Interventions!D11</f>
        <v>Class</v>
      </c>
      <c r="E18" s="2" t="str">
        <f>Interventions!E11</f>
        <v>-</v>
      </c>
      <c r="F18" s="10" t="str">
        <f>Interventions!F11</f>
        <v>-</v>
      </c>
      <c r="G18" s="10" t="str">
        <f>Interventions!G11</f>
        <v>Granular</v>
      </c>
      <c r="H18" s="10" t="str">
        <f>Interventions!H11</f>
        <v>Granular</v>
      </c>
      <c r="I18" s="10" t="str">
        <f>Interventions!I11</f>
        <v>Granular</v>
      </c>
      <c r="J18" s="10" t="str">
        <f>Interventions!J11</f>
        <v>Granular</v>
      </c>
      <c r="K18" s="10" t="str">
        <f>Interventions!K11</f>
        <v>Granular</v>
      </c>
      <c r="L18" s="10" t="str">
        <f>Interventions!L11</f>
        <v>-</v>
      </c>
      <c r="M18" s="10" t="str">
        <f>Interventions!M11</f>
        <v>-</v>
      </c>
      <c r="N18" s="10" t="str">
        <f>Interventions!N11</f>
        <v>-</v>
      </c>
      <c r="O18" s="10" t="str">
        <f>Interventions!O11</f>
        <v>-</v>
      </c>
      <c r="P18" s="10" t="str">
        <f>Interventions!P11</f>
        <v>-</v>
      </c>
      <c r="Q18" s="10" t="str">
        <f>Interventions!Q11</f>
        <v>-</v>
      </c>
      <c r="R18" s="10" t="str">
        <f>Interventions!R11</f>
        <v>-</v>
      </c>
      <c r="S18" s="10" t="str">
        <f>Interventions!S11</f>
        <v>-</v>
      </c>
      <c r="T18" s="10" t="str">
        <f>Interventions!T11</f>
        <v>-</v>
      </c>
      <c r="U18" s="10" t="str">
        <f>Interventions!U11</f>
        <v>-</v>
      </c>
      <c r="V18" s="10" t="str">
        <f>Interventions!V11</f>
        <v>-</v>
      </c>
      <c r="W18" s="10" t="str">
        <f>Interventions!W11</f>
        <v>-</v>
      </c>
      <c r="X18" s="10" t="str">
        <f>Interventions!X11</f>
        <v>-</v>
      </c>
      <c r="Y18" s="10" t="str">
        <f>Interventions!Y11</f>
        <v>-</v>
      </c>
      <c r="Z18" s="40"/>
    </row>
    <row r="19" spans="1:26" x14ac:dyDescent="0.3">
      <c r="A19" s="10">
        <f>Interventions!A12</f>
        <v>2</v>
      </c>
      <c r="B19" s="2" t="str">
        <f>Interventions!B12</f>
        <v>Amendment_form_2</v>
      </c>
      <c r="C19" s="2" t="str">
        <f>Interventions!C12</f>
        <v>Amendment form Layer 2</v>
      </c>
      <c r="D19" s="2" t="str">
        <f>Interventions!D12</f>
        <v>Class</v>
      </c>
      <c r="E19" s="2" t="str">
        <f>Interventions!E12</f>
        <v>-</v>
      </c>
      <c r="F19" s="10" t="str">
        <f>Interventions!F12</f>
        <v>-</v>
      </c>
      <c r="G19" s="10" t="str">
        <f>Interventions!G12</f>
        <v>Granular</v>
      </c>
      <c r="H19" s="10" t="str">
        <f>Interventions!H12</f>
        <v>Granular</v>
      </c>
      <c r="I19" s="10" t="str">
        <f>Interventions!I12</f>
        <v>Granular</v>
      </c>
      <c r="J19" s="10" t="str">
        <f>Interventions!J12</f>
        <v>Granular</v>
      </c>
      <c r="K19" s="10" t="str">
        <f>Interventions!K12</f>
        <v>Granular</v>
      </c>
      <c r="L19" s="10" t="str">
        <f>Interventions!L12</f>
        <v>-</v>
      </c>
      <c r="M19" s="10" t="str">
        <f>Interventions!M12</f>
        <v>-</v>
      </c>
      <c r="N19" s="10" t="str">
        <f>Interventions!N12</f>
        <v>-</v>
      </c>
      <c r="O19" s="10" t="str">
        <f>Interventions!O12</f>
        <v>-</v>
      </c>
      <c r="P19" s="10" t="str">
        <f>Interventions!P12</f>
        <v>-</v>
      </c>
      <c r="Q19" s="10" t="str">
        <f>Interventions!Q12</f>
        <v>-</v>
      </c>
      <c r="R19" s="10" t="str">
        <f>Interventions!R12</f>
        <v>-</v>
      </c>
      <c r="S19" s="10" t="str">
        <f>Interventions!S12</f>
        <v>-</v>
      </c>
      <c r="T19" s="10" t="str">
        <f>Interventions!T12</f>
        <v>-</v>
      </c>
      <c r="U19" s="10" t="str">
        <f>Interventions!U12</f>
        <v>-</v>
      </c>
      <c r="V19" s="10" t="str">
        <f>Interventions!V12</f>
        <v>-</v>
      </c>
      <c r="W19" s="10" t="str">
        <f>Interventions!W12</f>
        <v>-</v>
      </c>
      <c r="X19" s="10" t="str">
        <f>Interventions!X12</f>
        <v>-</v>
      </c>
      <c r="Y19" s="10" t="str">
        <f>Interventions!Y12</f>
        <v>-</v>
      </c>
      <c r="Z19" s="40"/>
    </row>
    <row r="20" spans="1:26" x14ac:dyDescent="0.3">
      <c r="A20" s="10">
        <f>Interventions!A13</f>
        <v>3</v>
      </c>
      <c r="B20" s="2" t="str">
        <f>Interventions!B13</f>
        <v>Amendment_form_3</v>
      </c>
      <c r="C20" s="2" t="str">
        <f>Interventions!C13</f>
        <v>Amendment form Layer 3</v>
      </c>
      <c r="D20" s="2" t="str">
        <f>Interventions!D13</f>
        <v>Class</v>
      </c>
      <c r="E20" s="2" t="str">
        <f>Interventions!E13</f>
        <v>-</v>
      </c>
      <c r="F20" s="10" t="str">
        <f>Interventions!F13</f>
        <v>-</v>
      </c>
      <c r="G20" s="10" t="str">
        <f>Interventions!G13</f>
        <v>Granular</v>
      </c>
      <c r="H20" s="10" t="str">
        <f>Interventions!H13</f>
        <v>Granular</v>
      </c>
      <c r="I20" s="10" t="str">
        <f>Interventions!I13</f>
        <v>Granular</v>
      </c>
      <c r="J20" s="10" t="str">
        <f>Interventions!J13</f>
        <v>Granular</v>
      </c>
      <c r="K20" s="10" t="str">
        <f>Interventions!K13</f>
        <v>Granular</v>
      </c>
      <c r="L20" s="10" t="str">
        <f>Interventions!L13</f>
        <v>-</v>
      </c>
      <c r="M20" s="10" t="str">
        <f>Interventions!M13</f>
        <v>-</v>
      </c>
      <c r="N20" s="10" t="str">
        <f>Interventions!N13</f>
        <v>-</v>
      </c>
      <c r="O20" s="10" t="str">
        <f>Interventions!O13</f>
        <v>-</v>
      </c>
      <c r="P20" s="10" t="str">
        <f>Interventions!P13</f>
        <v>-</v>
      </c>
      <c r="Q20" s="10" t="str">
        <f>Interventions!Q13</f>
        <v>-</v>
      </c>
      <c r="R20" s="10" t="str">
        <f>Interventions!R13</f>
        <v>-</v>
      </c>
      <c r="S20" s="10" t="str">
        <f>Interventions!S13</f>
        <v>-</v>
      </c>
      <c r="T20" s="10" t="str">
        <f>Interventions!T13</f>
        <v>-</v>
      </c>
      <c r="U20" s="10" t="str">
        <f>Interventions!U13</f>
        <v>-</v>
      </c>
      <c r="V20" s="10" t="str">
        <f>Interventions!V13</f>
        <v>-</v>
      </c>
      <c r="W20" s="10" t="str">
        <f>Interventions!W13</f>
        <v>-</v>
      </c>
      <c r="X20" s="10" t="str">
        <f>Interventions!X13</f>
        <v>-</v>
      </c>
      <c r="Y20" s="10" t="str">
        <f>Interventions!Y13</f>
        <v>-</v>
      </c>
      <c r="Z20" s="40"/>
    </row>
    <row r="21" spans="1:26" x14ac:dyDescent="0.3">
      <c r="A21" s="10">
        <f>Interventions!A15</f>
        <v>26</v>
      </c>
      <c r="B21" s="2" t="str">
        <f>Interventions!B15</f>
        <v>Spoil_amendment_application_1</v>
      </c>
      <c r="C21" s="2" t="str">
        <f>Interventions!C15</f>
        <v>Topsoil amendment application method</v>
      </c>
      <c r="D21" s="2" t="str">
        <f>Interventions!D15</f>
        <v>Class</v>
      </c>
      <c r="E21" s="2" t="str">
        <f>Interventions!E15</f>
        <v>-</v>
      </c>
      <c r="F21" s="10" t="str">
        <f>Interventions!F15</f>
        <v>-</v>
      </c>
      <c r="G21" s="10" t="str">
        <f>Interventions!G15</f>
        <v>Incorporated</v>
      </c>
      <c r="H21" s="10" t="str">
        <f>Interventions!H15</f>
        <v>Incorporated</v>
      </c>
      <c r="I21" s="10" t="str">
        <f>Interventions!I15</f>
        <v>Incorporated</v>
      </c>
      <c r="J21" s="10" t="str">
        <f>Interventions!J15</f>
        <v>Incorporated</v>
      </c>
      <c r="K21" s="10" t="str">
        <f>Interventions!K15</f>
        <v>Incorporated</v>
      </c>
      <c r="L21" s="10" t="str">
        <f>Interventions!L15</f>
        <v>-</v>
      </c>
      <c r="M21" s="10" t="str">
        <f>Interventions!M15</f>
        <v>-</v>
      </c>
      <c r="N21" s="10" t="str">
        <f>Interventions!N15</f>
        <v>-</v>
      </c>
      <c r="O21" s="10" t="str">
        <f>Interventions!O15</f>
        <v>-</v>
      </c>
      <c r="P21" s="10" t="str">
        <f>Interventions!P15</f>
        <v>-</v>
      </c>
      <c r="Q21" s="10" t="str">
        <f>Interventions!Q15</f>
        <v>-</v>
      </c>
      <c r="R21" s="10" t="str">
        <f>Interventions!R15</f>
        <v>-</v>
      </c>
      <c r="S21" s="10" t="str">
        <f>Interventions!S15</f>
        <v>-</v>
      </c>
      <c r="T21" s="10" t="str">
        <f>Interventions!T15</f>
        <v>-</v>
      </c>
      <c r="U21" s="10" t="str">
        <f>Interventions!U15</f>
        <v>-</v>
      </c>
      <c r="V21" s="10" t="str">
        <f>Interventions!V15</f>
        <v>-</v>
      </c>
      <c r="W21" s="10" t="str">
        <f>Interventions!W15</f>
        <v>-</v>
      </c>
      <c r="X21" s="10" t="str">
        <f>Interventions!X15</f>
        <v>-</v>
      </c>
      <c r="Y21" s="10" t="str">
        <f>Interventions!Y15</f>
        <v>-</v>
      </c>
      <c r="Z21" s="40"/>
    </row>
    <row r="22" spans="1:26" x14ac:dyDescent="0.3">
      <c r="A22" s="10">
        <f>Interventions!A16</f>
        <v>0</v>
      </c>
      <c r="B22" s="21" t="str">
        <f>Interventions!B16</f>
        <v>Contour banks</v>
      </c>
      <c r="C22" s="21"/>
      <c r="D22" s="21"/>
      <c r="E22" s="21"/>
      <c r="F22" s="63"/>
      <c r="G22" s="63"/>
      <c r="H22" s="63"/>
      <c r="I22" s="63"/>
      <c r="J22" s="63"/>
      <c r="K22" s="63"/>
      <c r="L22" s="63"/>
      <c r="M22" s="63"/>
      <c r="N22" s="63"/>
      <c r="O22" s="63"/>
      <c r="P22" s="63"/>
      <c r="Q22" s="63"/>
      <c r="R22" s="63"/>
      <c r="S22" s="63"/>
      <c r="T22" s="63"/>
      <c r="U22" s="63"/>
      <c r="V22" s="63"/>
      <c r="W22" s="63"/>
      <c r="X22" s="63"/>
      <c r="Y22" s="63"/>
      <c r="Z22" s="94"/>
    </row>
    <row r="23" spans="1:26" x14ac:dyDescent="0.3">
      <c r="A23" s="10">
        <f>Interventions!A17</f>
        <v>19</v>
      </c>
      <c r="B23" s="2" t="str">
        <f>Interventions!B17</f>
        <v>Contourbank_height</v>
      </c>
      <c r="C23" s="2" t="str">
        <f>Interventions!C17</f>
        <v>Contourbank height (mm)</v>
      </c>
      <c r="D23" s="2" t="str">
        <f>Interventions!D17</f>
        <v>Value</v>
      </c>
      <c r="E23" s="2" t="str">
        <f>Interventions!E17</f>
        <v>-</v>
      </c>
      <c r="F23" s="10">
        <f>Interventions!F17</f>
        <v>500</v>
      </c>
      <c r="G23" s="10">
        <f>Interventions!G17</f>
        <v>0</v>
      </c>
      <c r="H23" s="10">
        <f>Interventions!H17</f>
        <v>500</v>
      </c>
      <c r="I23" s="10">
        <f>Interventions!I17</f>
        <v>500</v>
      </c>
      <c r="J23" s="10">
        <f>Interventions!J17</f>
        <v>500</v>
      </c>
      <c r="K23" s="10">
        <f>Interventions!K17</f>
        <v>500</v>
      </c>
      <c r="L23" s="10" t="str">
        <f>Interventions!L17</f>
        <v>-</v>
      </c>
      <c r="M23" s="10" t="str">
        <f>Interventions!M17</f>
        <v>-</v>
      </c>
      <c r="N23" s="10" t="str">
        <f>Interventions!N17</f>
        <v>-</v>
      </c>
      <c r="O23" s="10" t="str">
        <f>Interventions!O17</f>
        <v>-</v>
      </c>
      <c r="P23" s="10" t="str">
        <f>Interventions!P17</f>
        <v>-</v>
      </c>
      <c r="Q23" s="10" t="str">
        <f>Interventions!Q17</f>
        <v>-</v>
      </c>
      <c r="R23" s="10" t="str">
        <f>Interventions!R17</f>
        <v>-</v>
      </c>
      <c r="S23" s="10" t="str">
        <f>Interventions!S17</f>
        <v>-</v>
      </c>
      <c r="T23" s="10" t="str">
        <f>Interventions!T17</f>
        <v>-</v>
      </c>
      <c r="U23" s="10" t="str">
        <f>Interventions!U17</f>
        <v>-</v>
      </c>
      <c r="V23" s="10" t="str">
        <f>Interventions!V17</f>
        <v>-</v>
      </c>
      <c r="W23" s="10" t="str">
        <f>Interventions!W17</f>
        <v>-</v>
      </c>
      <c r="X23" s="10" t="str">
        <f>Interventions!X17</f>
        <v>-</v>
      </c>
      <c r="Y23" s="10" t="str">
        <f>Interventions!Y17</f>
        <v>-</v>
      </c>
      <c r="Z23" s="40"/>
    </row>
    <row r="24" spans="1:26" x14ac:dyDescent="0.3">
      <c r="A24" s="10">
        <f>Interventions!A18</f>
        <v>25</v>
      </c>
      <c r="B24" s="2" t="str">
        <f>Interventions!B18</f>
        <v>Contourbank_Interval</v>
      </c>
      <c r="C24" s="2" t="str">
        <f>Interventions!C18</f>
        <v>Contourbank Interval (m)</v>
      </c>
      <c r="D24" s="2" t="str">
        <f>Interventions!D18</f>
        <v>Value</v>
      </c>
      <c r="E24" s="2" t="str">
        <f>Interventions!E18</f>
        <v>-</v>
      </c>
      <c r="F24" s="10">
        <f>Interventions!F18</f>
        <v>20</v>
      </c>
      <c r="G24" s="10">
        <f>Interventions!G18</f>
        <v>20</v>
      </c>
      <c r="H24" s="10">
        <f>Interventions!H18</f>
        <v>20</v>
      </c>
      <c r="I24" s="10">
        <f>Interventions!I18</f>
        <v>20</v>
      </c>
      <c r="J24" s="10">
        <f>Interventions!J18</f>
        <v>20</v>
      </c>
      <c r="K24" s="10">
        <f>Interventions!K18</f>
        <v>20</v>
      </c>
      <c r="L24" s="10" t="str">
        <f>Interventions!L18</f>
        <v>-</v>
      </c>
      <c r="M24" s="10" t="str">
        <f>Interventions!M18</f>
        <v>-</v>
      </c>
      <c r="N24" s="10" t="str">
        <f>Interventions!N18</f>
        <v>-</v>
      </c>
      <c r="O24" s="10" t="str">
        <f>Interventions!O18</f>
        <v>-</v>
      </c>
      <c r="P24" s="10" t="str">
        <f>Interventions!P18</f>
        <v>-</v>
      </c>
      <c r="Q24" s="10" t="str">
        <f>Interventions!Q18</f>
        <v>-</v>
      </c>
      <c r="R24" s="10" t="str">
        <f>Interventions!R18</f>
        <v>-</v>
      </c>
      <c r="S24" s="10" t="str">
        <f>Interventions!S18</f>
        <v>-</v>
      </c>
      <c r="T24" s="10" t="str">
        <f>Interventions!T18</f>
        <v>-</v>
      </c>
      <c r="U24" s="10" t="str">
        <f>Interventions!U18</f>
        <v>-</v>
      </c>
      <c r="V24" s="10" t="str">
        <f>Interventions!V18</f>
        <v>-</v>
      </c>
      <c r="W24" s="10" t="str">
        <f>Interventions!W18</f>
        <v>-</v>
      </c>
      <c r="X24" s="10" t="str">
        <f>Interventions!X18</f>
        <v>-</v>
      </c>
      <c r="Y24" s="10" t="str">
        <f>Interventions!Y18</f>
        <v>-</v>
      </c>
      <c r="Z24" s="40"/>
    </row>
    <row r="25" spans="1:26" x14ac:dyDescent="0.3">
      <c r="A25" s="10">
        <f>Interventions!A19</f>
        <v>4</v>
      </c>
      <c r="B25" s="2" t="str">
        <f>Interventions!B19</f>
        <v>Contourbank_permanence</v>
      </c>
      <c r="C25" s="2" t="str">
        <f>Interventions!C19</f>
        <v>Contourbank permanence</v>
      </c>
      <c r="D25" s="2" t="str">
        <f>Interventions!D19</f>
        <v>Class</v>
      </c>
      <c r="E25" s="2" t="str">
        <f>Interventions!E19</f>
        <v>-</v>
      </c>
      <c r="F25" s="10" t="str">
        <f>Interventions!F19</f>
        <v>Temporary</v>
      </c>
      <c r="G25" s="10" t="str">
        <f>Interventions!G19</f>
        <v>Temporary</v>
      </c>
      <c r="H25" s="10" t="str">
        <f>Interventions!H19</f>
        <v>Temporary</v>
      </c>
      <c r="I25" s="10" t="str">
        <f>Interventions!I19</f>
        <v>Temporary</v>
      </c>
      <c r="J25" s="10" t="str">
        <f>Interventions!J19</f>
        <v>Temporary</v>
      </c>
      <c r="K25" s="10" t="str">
        <f>Interventions!K19</f>
        <v>Temporary</v>
      </c>
      <c r="L25" s="10" t="str">
        <f>Interventions!L19</f>
        <v>-</v>
      </c>
      <c r="M25" s="10" t="str">
        <f>Interventions!M19</f>
        <v>-</v>
      </c>
      <c r="N25" s="10" t="str">
        <f>Interventions!N19</f>
        <v>-</v>
      </c>
      <c r="O25" s="10" t="str">
        <f>Interventions!O19</f>
        <v>-</v>
      </c>
      <c r="P25" s="10" t="str">
        <f>Interventions!P19</f>
        <v>-</v>
      </c>
      <c r="Q25" s="10" t="str">
        <f>Interventions!Q19</f>
        <v>-</v>
      </c>
      <c r="R25" s="10" t="str">
        <f>Interventions!R19</f>
        <v>-</v>
      </c>
      <c r="S25" s="10" t="str">
        <f>Interventions!S19</f>
        <v>-</v>
      </c>
      <c r="T25" s="10" t="str">
        <f>Interventions!T19</f>
        <v>-</v>
      </c>
      <c r="U25" s="10" t="str">
        <f>Interventions!U19</f>
        <v>-</v>
      </c>
      <c r="V25" s="10" t="str">
        <f>Interventions!V19</f>
        <v>-</v>
      </c>
      <c r="W25" s="10" t="str">
        <f>Interventions!W19</f>
        <v>-</v>
      </c>
      <c r="X25" s="10" t="str">
        <f>Interventions!X19</f>
        <v>-</v>
      </c>
      <c r="Y25" s="10" t="str">
        <f>Interventions!Y19</f>
        <v>-</v>
      </c>
      <c r="Z25" s="40"/>
    </row>
    <row r="26" spans="1:26" x14ac:dyDescent="0.3">
      <c r="A26" s="10">
        <f>Interventions!A20</f>
        <v>17</v>
      </c>
      <c r="B26" s="2" t="str">
        <f>Interventions!B20</f>
        <v>UpslopeBund</v>
      </c>
      <c r="C26" s="2" t="str">
        <f>Interventions!C20</f>
        <v>Upslope bund</v>
      </c>
      <c r="D26" s="2" t="str">
        <f>Interventions!D20</f>
        <v>Class</v>
      </c>
      <c r="E26" s="2" t="str">
        <f>Interventions!E20</f>
        <v>-</v>
      </c>
      <c r="F26" s="10" t="str">
        <f>Interventions!F20</f>
        <v>Yes</v>
      </c>
      <c r="G26" s="10" t="str">
        <f>Interventions!G20</f>
        <v>Yes</v>
      </c>
      <c r="H26" s="10" t="str">
        <f>Interventions!H20</f>
        <v>Yes</v>
      </c>
      <c r="I26" s="10" t="str">
        <f>Interventions!I20</f>
        <v>Yes</v>
      </c>
      <c r="J26" s="10" t="str">
        <f>Interventions!J20</f>
        <v>Yes</v>
      </c>
      <c r="K26" s="10" t="str">
        <f>Interventions!K20</f>
        <v>Yes</v>
      </c>
      <c r="L26" s="10" t="str">
        <f>Interventions!L20</f>
        <v>-</v>
      </c>
      <c r="M26" s="10" t="str">
        <f>Interventions!M20</f>
        <v>-</v>
      </c>
      <c r="N26" s="10" t="str">
        <f>Interventions!N20</f>
        <v>-</v>
      </c>
      <c r="O26" s="10" t="str">
        <f>Interventions!O20</f>
        <v>-</v>
      </c>
      <c r="P26" s="10" t="str">
        <f>Interventions!P20</f>
        <v>-</v>
      </c>
      <c r="Q26" s="10" t="str">
        <f>Interventions!Q20</f>
        <v>-</v>
      </c>
      <c r="R26" s="10" t="str">
        <f>Interventions!R20</f>
        <v>-</v>
      </c>
      <c r="S26" s="10" t="str">
        <f>Interventions!S20</f>
        <v>-</v>
      </c>
      <c r="T26" s="10" t="str">
        <f>Interventions!T20</f>
        <v>-</v>
      </c>
      <c r="U26" s="10" t="str">
        <f>Interventions!U20</f>
        <v>-</v>
      </c>
      <c r="V26" s="10" t="str">
        <f>Interventions!V20</f>
        <v>-</v>
      </c>
      <c r="W26" s="10" t="str">
        <f>Interventions!W20</f>
        <v>-</v>
      </c>
      <c r="X26" s="10" t="str">
        <f>Interventions!X20</f>
        <v>-</v>
      </c>
      <c r="Y26" s="10" t="str">
        <f>Interventions!Y20</f>
        <v>-</v>
      </c>
      <c r="Z26" s="40"/>
    </row>
    <row r="27" spans="1:26" x14ac:dyDescent="0.3">
      <c r="A27" s="11">
        <f>Interventions!A21</f>
        <v>0</v>
      </c>
      <c r="B27" s="21" t="str">
        <f>Interventions!B21</f>
        <v>Landform</v>
      </c>
      <c r="C27" s="21"/>
      <c r="D27" s="21"/>
      <c r="E27" s="21"/>
      <c r="F27" s="63"/>
      <c r="G27" s="63"/>
      <c r="H27" s="63"/>
      <c r="I27" s="63"/>
      <c r="J27" s="63"/>
      <c r="K27" s="63"/>
      <c r="L27" s="63"/>
      <c r="M27" s="63"/>
      <c r="N27" s="63"/>
      <c r="O27" s="63"/>
      <c r="P27" s="63"/>
      <c r="Q27" s="63"/>
      <c r="R27" s="63"/>
      <c r="S27" s="63"/>
      <c r="T27" s="63"/>
      <c r="U27" s="63"/>
      <c r="V27" s="63"/>
      <c r="W27" s="63"/>
      <c r="X27" s="63"/>
      <c r="Y27" s="63"/>
      <c r="Z27" s="94"/>
    </row>
    <row r="28" spans="1:26" x14ac:dyDescent="0.3">
      <c r="A28" s="10">
        <f>Interventions!A22</f>
        <v>23</v>
      </c>
      <c r="B28" s="2" t="str">
        <f>Interventions!B22</f>
        <v>Slope_angle</v>
      </c>
      <c r="C28" s="2" t="str">
        <f>Interventions!C22</f>
        <v>Slope angle (%)</v>
      </c>
      <c r="D28" s="2" t="str">
        <f>Interventions!D22</f>
        <v>Value</v>
      </c>
      <c r="E28" s="2" t="str">
        <f>Interventions!E22</f>
        <v>-</v>
      </c>
      <c r="F28" s="10">
        <f>Interventions!F22</f>
        <v>10</v>
      </c>
      <c r="G28" s="10">
        <f>Interventions!G22</f>
        <v>10</v>
      </c>
      <c r="H28" s="10">
        <f>Interventions!H22</f>
        <v>10</v>
      </c>
      <c r="I28" s="10">
        <f>Interventions!I22</f>
        <v>10</v>
      </c>
      <c r="J28" s="10">
        <f>Interventions!J22</f>
        <v>10</v>
      </c>
      <c r="K28" s="10">
        <f>Interventions!K22</f>
        <v>10</v>
      </c>
      <c r="L28" s="10" t="str">
        <f>Interventions!L22</f>
        <v>-</v>
      </c>
      <c r="M28" s="10" t="str">
        <f>Interventions!M22</f>
        <v>-</v>
      </c>
      <c r="N28" s="10" t="str">
        <f>Interventions!N22</f>
        <v>-</v>
      </c>
      <c r="O28" s="10" t="str">
        <f>Interventions!O22</f>
        <v>-</v>
      </c>
      <c r="P28" s="10" t="str">
        <f>Interventions!P22</f>
        <v>-</v>
      </c>
      <c r="Q28" s="10" t="str">
        <f>Interventions!Q22</f>
        <v>-</v>
      </c>
      <c r="R28" s="10" t="str">
        <f>Interventions!R22</f>
        <v>-</v>
      </c>
      <c r="S28" s="10" t="str">
        <f>Interventions!S22</f>
        <v>-</v>
      </c>
      <c r="T28" s="10" t="str">
        <f>Interventions!T22</f>
        <v>-</v>
      </c>
      <c r="U28" s="10" t="str">
        <f>Interventions!U22</f>
        <v>-</v>
      </c>
      <c r="V28" s="10" t="str">
        <f>Interventions!V22</f>
        <v>-</v>
      </c>
      <c r="W28" s="10" t="str">
        <f>Interventions!W22</f>
        <v>-</v>
      </c>
      <c r="X28" s="10" t="str">
        <f>Interventions!X22</f>
        <v>-</v>
      </c>
      <c r="Y28" s="10" t="str">
        <f>Interventions!Y22</f>
        <v>-</v>
      </c>
      <c r="Z28" s="40"/>
    </row>
    <row r="29" spans="1:26" x14ac:dyDescent="0.3">
      <c r="A29" s="10">
        <f>Interventions!A23</f>
        <v>21</v>
      </c>
      <c r="B29" s="2" t="str">
        <f>Interventions!B23</f>
        <v>Overall_Slope_length</v>
      </c>
      <c r="C29" s="2" t="str">
        <f>Interventions!C23</f>
        <v>Overall slope length (m)</v>
      </c>
      <c r="D29" s="2" t="str">
        <f>Interventions!D23</f>
        <v>Value</v>
      </c>
      <c r="E29" s="2" t="str">
        <f>Interventions!E23</f>
        <v>-</v>
      </c>
      <c r="F29" s="10">
        <f>Interventions!F23</f>
        <v>100</v>
      </c>
      <c r="G29" s="10">
        <f>Interventions!G23</f>
        <v>100</v>
      </c>
      <c r="H29" s="10">
        <f>Interventions!H23</f>
        <v>100</v>
      </c>
      <c r="I29" s="10">
        <f>Interventions!I23</f>
        <v>100</v>
      </c>
      <c r="J29" s="10">
        <f>Interventions!J23</f>
        <v>100</v>
      </c>
      <c r="K29" s="10">
        <f>Interventions!K23</f>
        <v>100</v>
      </c>
      <c r="L29" s="10" t="str">
        <f>Interventions!L23</f>
        <v>-</v>
      </c>
      <c r="M29" s="10" t="str">
        <f>Interventions!M23</f>
        <v>-</v>
      </c>
      <c r="N29" s="10" t="str">
        <f>Interventions!N23</f>
        <v>-</v>
      </c>
      <c r="O29" s="10" t="str">
        <f>Interventions!O23</f>
        <v>-</v>
      </c>
      <c r="P29" s="10" t="str">
        <f>Interventions!P23</f>
        <v>-</v>
      </c>
      <c r="Q29" s="10" t="str">
        <f>Interventions!Q23</f>
        <v>-</v>
      </c>
      <c r="R29" s="10" t="str">
        <f>Interventions!R23</f>
        <v>-</v>
      </c>
      <c r="S29" s="10" t="str">
        <f>Interventions!S23</f>
        <v>-</v>
      </c>
      <c r="T29" s="10" t="str">
        <f>Interventions!T23</f>
        <v>-</v>
      </c>
      <c r="U29" s="10" t="str">
        <f>Interventions!U23</f>
        <v>-</v>
      </c>
      <c r="V29" s="10" t="str">
        <f>Interventions!V23</f>
        <v>-</v>
      </c>
      <c r="W29" s="10" t="str">
        <f>Interventions!W23</f>
        <v>-</v>
      </c>
      <c r="X29" s="10" t="str">
        <f>Interventions!X23</f>
        <v>-</v>
      </c>
      <c r="Y29" s="10" t="str">
        <f>Interventions!Y23</f>
        <v>-</v>
      </c>
      <c r="Z29" s="40"/>
    </row>
    <row r="30" spans="1:26" x14ac:dyDescent="0.3">
      <c r="A30" s="10">
        <f>Interventions!A24</f>
        <v>10</v>
      </c>
      <c r="B30" s="2" t="str">
        <f>Interventions!B24</f>
        <v>Slope_shape</v>
      </c>
      <c r="C30" s="2" t="str">
        <f>Interventions!C24</f>
        <v>Slope shape</v>
      </c>
      <c r="D30" s="2" t="str">
        <f>Interventions!D24</f>
        <v>Class</v>
      </c>
      <c r="E30" s="2" t="str">
        <f>Interventions!E24</f>
        <v>-</v>
      </c>
      <c r="F30" s="10" t="str">
        <f>Interventions!F24</f>
        <v>Linear</v>
      </c>
      <c r="G30" s="10" t="str">
        <f>Interventions!G24</f>
        <v>Linear</v>
      </c>
      <c r="H30" s="10" t="str">
        <f>Interventions!H24</f>
        <v>Linear</v>
      </c>
      <c r="I30" s="10" t="str">
        <f>Interventions!I24</f>
        <v>Linear</v>
      </c>
      <c r="J30" s="10" t="str">
        <f>Interventions!J24</f>
        <v>Linear</v>
      </c>
      <c r="K30" s="10" t="str">
        <f>Interventions!K24</f>
        <v>Linear</v>
      </c>
      <c r="L30" s="10" t="str">
        <f>Interventions!L24</f>
        <v>-</v>
      </c>
      <c r="M30" s="10" t="str">
        <f>Interventions!M24</f>
        <v>-</v>
      </c>
      <c r="N30" s="10" t="str">
        <f>Interventions!N24</f>
        <v>-</v>
      </c>
      <c r="O30" s="10" t="str">
        <f>Interventions!O24</f>
        <v>-</v>
      </c>
      <c r="P30" s="10" t="str">
        <f>Interventions!P24</f>
        <v>-</v>
      </c>
      <c r="Q30" s="10" t="str">
        <f>Interventions!Q24</f>
        <v>-</v>
      </c>
      <c r="R30" s="10" t="str">
        <f>Interventions!R24</f>
        <v>-</v>
      </c>
      <c r="S30" s="10" t="str">
        <f>Interventions!S24</f>
        <v>-</v>
      </c>
      <c r="T30" s="10" t="str">
        <f>Interventions!T24</f>
        <v>-</v>
      </c>
      <c r="U30" s="10" t="str">
        <f>Interventions!U24</f>
        <v>-</v>
      </c>
      <c r="V30" s="10" t="str">
        <f>Interventions!V24</f>
        <v>-</v>
      </c>
      <c r="W30" s="10" t="str">
        <f>Interventions!W24</f>
        <v>-</v>
      </c>
      <c r="X30" s="10" t="str">
        <f>Interventions!X24</f>
        <v>-</v>
      </c>
      <c r="Y30" s="10" t="str">
        <f>Interventions!Y24</f>
        <v>-</v>
      </c>
      <c r="Z30" s="40"/>
    </row>
    <row r="31" spans="1:26" x14ac:dyDescent="0.3">
      <c r="A31" s="10">
        <f>Interventions!A25</f>
        <v>5</v>
      </c>
      <c r="B31" s="2" t="str">
        <f>Interventions!B25</f>
        <v>Lateral_landform_uniformity</v>
      </c>
      <c r="C31" s="2" t="str">
        <f>Interventions!C25</f>
        <v>Lateral landform uniformity</v>
      </c>
      <c r="D31" s="2" t="str">
        <f>Interventions!D25</f>
        <v>Class</v>
      </c>
      <c r="E31" s="2" t="str">
        <f>Interventions!E25</f>
        <v>-</v>
      </c>
      <c r="F31" s="10" t="str">
        <f>Interventions!F25</f>
        <v>Flat_linear</v>
      </c>
      <c r="G31" s="10" t="str">
        <f>Interventions!G25</f>
        <v>Flat_linear</v>
      </c>
      <c r="H31" s="10" t="str">
        <f>Interventions!H25</f>
        <v>Flat_linear</v>
      </c>
      <c r="I31" s="10" t="str">
        <f>Interventions!I25</f>
        <v>Flat_linear</v>
      </c>
      <c r="J31" s="10" t="str">
        <f>Interventions!J25</f>
        <v>Flat_linear</v>
      </c>
      <c r="K31" s="10" t="str">
        <f>Interventions!K25</f>
        <v>Flat_linear</v>
      </c>
      <c r="L31" s="10" t="str">
        <f>Interventions!L25</f>
        <v>-</v>
      </c>
      <c r="M31" s="10" t="str">
        <f>Interventions!M25</f>
        <v>-</v>
      </c>
      <c r="N31" s="10" t="str">
        <f>Interventions!N25</f>
        <v>-</v>
      </c>
      <c r="O31" s="10" t="str">
        <f>Interventions!O25</f>
        <v>-</v>
      </c>
      <c r="P31" s="10" t="str">
        <f>Interventions!P25</f>
        <v>-</v>
      </c>
      <c r="Q31" s="10" t="str">
        <f>Interventions!Q25</f>
        <v>-</v>
      </c>
      <c r="R31" s="10" t="str">
        <f>Interventions!R25</f>
        <v>-</v>
      </c>
      <c r="S31" s="10" t="str">
        <f>Interventions!S25</f>
        <v>-</v>
      </c>
      <c r="T31" s="10" t="str">
        <f>Interventions!T25</f>
        <v>-</v>
      </c>
      <c r="U31" s="10" t="str">
        <f>Interventions!U25</f>
        <v>-</v>
      </c>
      <c r="V31" s="10" t="str">
        <f>Interventions!V25</f>
        <v>-</v>
      </c>
      <c r="W31" s="10" t="str">
        <f>Interventions!W25</f>
        <v>-</v>
      </c>
      <c r="X31" s="10" t="str">
        <f>Interventions!X25</f>
        <v>-</v>
      </c>
      <c r="Y31" s="10" t="str">
        <f>Interventions!Y25</f>
        <v>-</v>
      </c>
      <c r="Z31" s="40"/>
    </row>
    <row r="32" spans="1:26" x14ac:dyDescent="0.3">
      <c r="A32" s="10">
        <f>Interventions!A26</f>
        <v>9</v>
      </c>
      <c r="B32" s="2" t="str">
        <f>Interventions!B26</f>
        <v>Slope_Drainage_Type</v>
      </c>
      <c r="C32" s="2" t="str">
        <f>Interventions!C26</f>
        <v>Slope drainage type</v>
      </c>
      <c r="D32" s="2" t="str">
        <f>Interventions!D26</f>
        <v>Class</v>
      </c>
      <c r="E32" s="2" t="str">
        <f>Interventions!E26</f>
        <v>-</v>
      </c>
      <c r="F32" s="10" t="str">
        <f>Interventions!F26</f>
        <v>Grassed_drains</v>
      </c>
      <c r="G32" s="10" t="str">
        <f>Interventions!G26</f>
        <v>No_drainage</v>
      </c>
      <c r="H32" s="10" t="str">
        <f>Interventions!H26</f>
        <v>Grassed_drains</v>
      </c>
      <c r="I32" s="10" t="str">
        <f>Interventions!I26</f>
        <v>Grassed_drains</v>
      </c>
      <c r="J32" s="10" t="str">
        <f>Interventions!J26</f>
        <v>Grassed_drains</v>
      </c>
      <c r="K32" s="10" t="str">
        <f>Interventions!K26</f>
        <v>Grassed_drains</v>
      </c>
      <c r="L32" s="10" t="str">
        <f>Interventions!L26</f>
        <v>-</v>
      </c>
      <c r="M32" s="10" t="str">
        <f>Interventions!M26</f>
        <v>-</v>
      </c>
      <c r="N32" s="10" t="str">
        <f>Interventions!N26</f>
        <v>-</v>
      </c>
      <c r="O32" s="10" t="str">
        <f>Interventions!O26</f>
        <v>-</v>
      </c>
      <c r="P32" s="10" t="str">
        <f>Interventions!P26</f>
        <v>-</v>
      </c>
      <c r="Q32" s="10" t="str">
        <f>Interventions!Q26</f>
        <v>-</v>
      </c>
      <c r="R32" s="10" t="str">
        <f>Interventions!R26</f>
        <v>-</v>
      </c>
      <c r="S32" s="10" t="str">
        <f>Interventions!S26</f>
        <v>-</v>
      </c>
      <c r="T32" s="10" t="str">
        <f>Interventions!T26</f>
        <v>-</v>
      </c>
      <c r="U32" s="10" t="str">
        <f>Interventions!U26</f>
        <v>-</v>
      </c>
      <c r="V32" s="10" t="str">
        <f>Interventions!V26</f>
        <v>-</v>
      </c>
      <c r="W32" s="10" t="str">
        <f>Interventions!W26</f>
        <v>-</v>
      </c>
      <c r="X32" s="10" t="str">
        <f>Interventions!X26</f>
        <v>-</v>
      </c>
      <c r="Y32" s="10" t="str">
        <f>Interventions!Y26</f>
        <v>-</v>
      </c>
      <c r="Z32" s="40"/>
    </row>
    <row r="33" spans="1:26" x14ac:dyDescent="0.3">
      <c r="A33" s="10">
        <f>Interventions!A27</f>
        <v>0</v>
      </c>
      <c r="B33" s="21" t="str">
        <f>Interventions!B27</f>
        <v>Ripping</v>
      </c>
      <c r="C33" s="21"/>
      <c r="D33" s="21"/>
      <c r="E33" s="21"/>
      <c r="F33" s="63"/>
      <c r="G33" s="63"/>
      <c r="H33" s="63"/>
      <c r="I33" s="63"/>
      <c r="J33" s="63"/>
      <c r="K33" s="63"/>
      <c r="L33" s="63"/>
      <c r="M33" s="63"/>
      <c r="N33" s="63"/>
      <c r="O33" s="63"/>
      <c r="P33" s="63"/>
      <c r="Q33" s="63"/>
      <c r="R33" s="63"/>
      <c r="S33" s="63"/>
      <c r="T33" s="63"/>
      <c r="U33" s="63"/>
      <c r="V33" s="63"/>
      <c r="W33" s="63"/>
      <c r="X33" s="63"/>
      <c r="Y33" s="63"/>
      <c r="Z33" s="94"/>
    </row>
    <row r="34" spans="1:26" x14ac:dyDescent="0.3">
      <c r="A34" s="10">
        <f>Interventions!A28</f>
        <v>22</v>
      </c>
      <c r="B34" s="2" t="str">
        <f>Interventions!B28</f>
        <v>Rip_depth</v>
      </c>
      <c r="C34" s="2" t="str">
        <f>Interventions!C28</f>
        <v>Rip depth (cm)</v>
      </c>
      <c r="D34" s="2" t="str">
        <f>Interventions!D28</f>
        <v>Class</v>
      </c>
      <c r="E34" s="2" t="str">
        <f>Interventions!E28</f>
        <v>-</v>
      </c>
      <c r="F34" s="10">
        <f>Interventions!F28</f>
        <v>50</v>
      </c>
      <c r="G34" s="10">
        <f>Interventions!G28</f>
        <v>50</v>
      </c>
      <c r="H34" s="10">
        <f>Interventions!H28</f>
        <v>50</v>
      </c>
      <c r="I34" s="10">
        <f>Interventions!I28</f>
        <v>50</v>
      </c>
      <c r="J34" s="10">
        <f>Interventions!J28</f>
        <v>50</v>
      </c>
      <c r="K34" s="10">
        <f>Interventions!K28</f>
        <v>50</v>
      </c>
      <c r="L34" s="10" t="str">
        <f>Interventions!L28</f>
        <v>-</v>
      </c>
      <c r="M34" s="10" t="str">
        <f>Interventions!M28</f>
        <v>-</v>
      </c>
      <c r="N34" s="10" t="str">
        <f>Interventions!N28</f>
        <v>-</v>
      </c>
      <c r="O34" s="10" t="str">
        <f>Interventions!O28</f>
        <v>-</v>
      </c>
      <c r="P34" s="10" t="str">
        <f>Interventions!P28</f>
        <v>-</v>
      </c>
      <c r="Q34" s="10" t="str">
        <f>Interventions!Q28</f>
        <v>-</v>
      </c>
      <c r="R34" s="10" t="str">
        <f>Interventions!R28</f>
        <v>-</v>
      </c>
      <c r="S34" s="10" t="str">
        <f>Interventions!S28</f>
        <v>-</v>
      </c>
      <c r="T34" s="10" t="str">
        <f>Interventions!T28</f>
        <v>-</v>
      </c>
      <c r="U34" s="10" t="str">
        <f>Interventions!U28</f>
        <v>-</v>
      </c>
      <c r="V34" s="10" t="str">
        <f>Interventions!V28</f>
        <v>-</v>
      </c>
      <c r="W34" s="10" t="str">
        <f>Interventions!W28</f>
        <v>-</v>
      </c>
      <c r="X34" s="10" t="str">
        <f>Interventions!X28</f>
        <v>-</v>
      </c>
      <c r="Y34" s="10" t="str">
        <f>Interventions!Y28</f>
        <v>-</v>
      </c>
      <c r="Z34" s="40"/>
    </row>
    <row r="35" spans="1:26" x14ac:dyDescent="0.3">
      <c r="A35" s="10">
        <f>Interventions!A29</f>
        <v>8</v>
      </c>
      <c r="B35" s="2" t="str">
        <f>Interventions!B29</f>
        <v>Rip_direction</v>
      </c>
      <c r="C35" s="2" t="str">
        <f>Interventions!C29</f>
        <v>Rip direction</v>
      </c>
      <c r="D35" s="2" t="str">
        <f>Interventions!D29</f>
        <v>Class</v>
      </c>
      <c r="E35" s="2" t="str">
        <f>Interventions!E29</f>
        <v>-</v>
      </c>
      <c r="F35" s="10" t="str">
        <f>Interventions!F29</f>
        <v>Grade_ripped_downslope</v>
      </c>
      <c r="G35" s="10" t="str">
        <f>Interventions!G29</f>
        <v>Contour_ripped</v>
      </c>
      <c r="H35" s="10" t="str">
        <f>Interventions!H29</f>
        <v>Grade_ripped_downslope</v>
      </c>
      <c r="I35" s="10" t="str">
        <f>Interventions!I29</f>
        <v>Grade_ripped_downslope</v>
      </c>
      <c r="J35" s="10" t="str">
        <f>Interventions!J29</f>
        <v>Grade_ripped_downslope</v>
      </c>
      <c r="K35" s="10" t="str">
        <f>Interventions!K29</f>
        <v>Grade_ripped_downslope</v>
      </c>
      <c r="L35" s="10" t="str">
        <f>Interventions!L29</f>
        <v>-</v>
      </c>
      <c r="M35" s="10" t="str">
        <f>Interventions!M29</f>
        <v>-</v>
      </c>
      <c r="N35" s="10" t="str">
        <f>Interventions!N29</f>
        <v>-</v>
      </c>
      <c r="O35" s="10" t="str">
        <f>Interventions!O29</f>
        <v>-</v>
      </c>
      <c r="P35" s="10" t="str">
        <f>Interventions!P29</f>
        <v>-</v>
      </c>
      <c r="Q35" s="10" t="str">
        <f>Interventions!Q29</f>
        <v>-</v>
      </c>
      <c r="R35" s="10" t="str">
        <f>Interventions!R29</f>
        <v>-</v>
      </c>
      <c r="S35" s="10" t="str">
        <f>Interventions!S29</f>
        <v>-</v>
      </c>
      <c r="T35" s="10" t="str">
        <f>Interventions!T29</f>
        <v>-</v>
      </c>
      <c r="U35" s="10" t="str">
        <f>Interventions!U29</f>
        <v>-</v>
      </c>
      <c r="V35" s="10" t="str">
        <f>Interventions!V29</f>
        <v>-</v>
      </c>
      <c r="W35" s="10" t="str">
        <f>Interventions!W29</f>
        <v>-</v>
      </c>
      <c r="X35" s="10" t="str">
        <f>Interventions!X29</f>
        <v>-</v>
      </c>
      <c r="Y35" s="10" t="str">
        <f>Interventions!Y29</f>
        <v>-</v>
      </c>
      <c r="Z35" s="40"/>
    </row>
    <row r="36" spans="1:26" x14ac:dyDescent="0.3">
      <c r="A36" s="10">
        <f>Interventions!A30</f>
        <v>7</v>
      </c>
      <c r="B36" s="2" t="str">
        <f>Interventions!B30</f>
        <v>Rip_conditions</v>
      </c>
      <c r="C36" s="2" t="str">
        <f>Interventions!C30</f>
        <v>Soil moisture at time of ripping</v>
      </c>
      <c r="D36" s="2" t="str">
        <f>Interventions!D30</f>
        <v>Class</v>
      </c>
      <c r="E36" s="2" t="str">
        <f>Interventions!E30</f>
        <v>-</v>
      </c>
      <c r="F36" s="10" t="str">
        <f>Interventions!F30</f>
        <v>Moist</v>
      </c>
      <c r="G36" s="10" t="str">
        <f>Interventions!G30</f>
        <v>Dry</v>
      </c>
      <c r="H36" s="10" t="str">
        <f>Interventions!H30</f>
        <v>Moist</v>
      </c>
      <c r="I36" s="10" t="str">
        <f>Interventions!I30</f>
        <v>Moist</v>
      </c>
      <c r="J36" s="10" t="str">
        <f>Interventions!J30</f>
        <v>Moist</v>
      </c>
      <c r="K36" s="10" t="str">
        <f>Interventions!K30</f>
        <v>Moist</v>
      </c>
      <c r="L36" s="10" t="str">
        <f>Interventions!L30</f>
        <v>-</v>
      </c>
      <c r="M36" s="10" t="str">
        <f>Interventions!M30</f>
        <v>-</v>
      </c>
      <c r="N36" s="10" t="str">
        <f>Interventions!N30</f>
        <v>-</v>
      </c>
      <c r="O36" s="10" t="str">
        <f>Interventions!O30</f>
        <v>-</v>
      </c>
      <c r="P36" s="10" t="str">
        <f>Interventions!P30</f>
        <v>-</v>
      </c>
      <c r="Q36" s="10" t="str">
        <f>Interventions!Q30</f>
        <v>-</v>
      </c>
      <c r="R36" s="10" t="str">
        <f>Interventions!R30</f>
        <v>-</v>
      </c>
      <c r="S36" s="10" t="str">
        <f>Interventions!S30</f>
        <v>-</v>
      </c>
      <c r="T36" s="10" t="str">
        <f>Interventions!T30</f>
        <v>-</v>
      </c>
      <c r="U36" s="10" t="str">
        <f>Interventions!U30</f>
        <v>-</v>
      </c>
      <c r="V36" s="10" t="str">
        <f>Interventions!V30</f>
        <v>-</v>
      </c>
      <c r="W36" s="10" t="str">
        <f>Interventions!W30</f>
        <v>-</v>
      </c>
      <c r="X36" s="10" t="str">
        <f>Interventions!X30</f>
        <v>-</v>
      </c>
      <c r="Y36" s="10" t="str">
        <f>Interventions!Y30</f>
        <v>-</v>
      </c>
      <c r="Z36" s="40"/>
    </row>
    <row r="37" spans="1:26" x14ac:dyDescent="0.3">
      <c r="A37" s="10">
        <f>Interventions!A31</f>
        <v>0</v>
      </c>
      <c r="B37" s="21" t="str">
        <f>Interventions!B31</f>
        <v xml:space="preserve">Surface armouring </v>
      </c>
      <c r="C37" s="21"/>
      <c r="D37" s="21"/>
      <c r="E37" s="21"/>
      <c r="F37" s="63"/>
      <c r="G37" s="63"/>
      <c r="H37" s="63"/>
      <c r="I37" s="63"/>
      <c r="J37" s="63"/>
      <c r="K37" s="63"/>
      <c r="L37" s="63"/>
      <c r="M37" s="63"/>
      <c r="N37" s="63"/>
      <c r="O37" s="63"/>
      <c r="P37" s="63"/>
      <c r="Q37" s="63"/>
      <c r="R37" s="63"/>
      <c r="S37" s="63"/>
      <c r="T37" s="63"/>
      <c r="U37" s="63"/>
      <c r="V37" s="63"/>
      <c r="W37" s="63"/>
      <c r="X37" s="63"/>
      <c r="Y37" s="63"/>
      <c r="Z37" s="94"/>
    </row>
    <row r="38" spans="1:26" x14ac:dyDescent="0.3">
      <c r="A38" s="10">
        <f>Interventions!A32</f>
        <v>6</v>
      </c>
      <c r="B38" s="2" t="str">
        <f>Interventions!B32</f>
        <v>Mixing_topsoil_rockmulch</v>
      </c>
      <c r="C38" s="2" t="str">
        <f>Interventions!C32</f>
        <v>Rockmulch applied</v>
      </c>
      <c r="D38" s="2" t="str">
        <f>Interventions!D32</f>
        <v>Class</v>
      </c>
      <c r="E38" s="2" t="str">
        <f>Interventions!E32</f>
        <v>-</v>
      </c>
      <c r="F38" s="10" t="str">
        <f>Interventions!F32</f>
        <v>No</v>
      </c>
      <c r="G38" s="10" t="str">
        <f>Interventions!G32</f>
        <v>Yes</v>
      </c>
      <c r="H38" s="10" t="str">
        <f>Interventions!H32</f>
        <v>No</v>
      </c>
      <c r="I38" s="10" t="str">
        <f>Interventions!I32</f>
        <v>No</v>
      </c>
      <c r="J38" s="10" t="str">
        <f>Interventions!J32</f>
        <v>No</v>
      </c>
      <c r="K38" s="10" t="str">
        <f>Interventions!K32</f>
        <v>No</v>
      </c>
      <c r="L38" s="10" t="str">
        <f>Interventions!L32</f>
        <v>-</v>
      </c>
      <c r="M38" s="10" t="str">
        <f>Interventions!M32</f>
        <v>-</v>
      </c>
      <c r="N38" s="10" t="str">
        <f>Interventions!N32</f>
        <v>-</v>
      </c>
      <c r="O38" s="10" t="str">
        <f>Interventions!O32</f>
        <v>-</v>
      </c>
      <c r="P38" s="10" t="str">
        <f>Interventions!P32</f>
        <v>-</v>
      </c>
      <c r="Q38" s="10" t="str">
        <f>Interventions!Q32</f>
        <v>-</v>
      </c>
      <c r="R38" s="10" t="str">
        <f>Interventions!R32</f>
        <v>-</v>
      </c>
      <c r="S38" s="10" t="str">
        <f>Interventions!S32</f>
        <v>-</v>
      </c>
      <c r="T38" s="10" t="str">
        <f>Interventions!T32</f>
        <v>-</v>
      </c>
      <c r="U38" s="10" t="str">
        <f>Interventions!U32</f>
        <v>-</v>
      </c>
      <c r="V38" s="10" t="str">
        <f>Interventions!V32</f>
        <v>-</v>
      </c>
      <c r="W38" s="10" t="str">
        <f>Interventions!W32</f>
        <v>-</v>
      </c>
      <c r="X38" s="10" t="str">
        <f>Interventions!X32</f>
        <v>-</v>
      </c>
      <c r="Y38" s="10" t="str">
        <f>Interventions!Y32</f>
        <v>-</v>
      </c>
      <c r="Z38" s="40"/>
    </row>
    <row r="39" spans="1:26" x14ac:dyDescent="0.3">
      <c r="A39" s="10">
        <f>Interventions!A33</f>
        <v>24</v>
      </c>
      <c r="B39" s="2" t="str">
        <f>Interventions!B33</f>
        <v>Surface_armouring_quantity</v>
      </c>
      <c r="C39" s="2" t="str">
        <f>Interventions!C33</f>
        <v>Surface armouring depth (cm)</v>
      </c>
      <c r="D39" s="2" t="str">
        <f>Interventions!D33</f>
        <v>Value</v>
      </c>
      <c r="E39" s="2" t="str">
        <f>Interventions!E33</f>
        <v>-</v>
      </c>
      <c r="F39" s="10">
        <f>Interventions!F33</f>
        <v>0</v>
      </c>
      <c r="G39" s="10">
        <f>Interventions!G33</f>
        <v>100</v>
      </c>
      <c r="H39" s="10">
        <f>Interventions!H33</f>
        <v>0</v>
      </c>
      <c r="I39" s="10">
        <f>Interventions!I33</f>
        <v>0</v>
      </c>
      <c r="J39" s="10">
        <f>Interventions!J33</f>
        <v>0</v>
      </c>
      <c r="K39" s="10">
        <f>Interventions!K33</f>
        <v>0</v>
      </c>
      <c r="L39" s="10" t="str">
        <f>Interventions!L33</f>
        <v>-</v>
      </c>
      <c r="M39" s="10" t="str">
        <f>Interventions!M33</f>
        <v>-</v>
      </c>
      <c r="N39" s="10" t="str">
        <f>Interventions!N33</f>
        <v>-</v>
      </c>
      <c r="O39" s="10" t="str">
        <f>Interventions!O33</f>
        <v>-</v>
      </c>
      <c r="P39" s="10" t="str">
        <f>Interventions!P33</f>
        <v>-</v>
      </c>
      <c r="Q39" s="10" t="str">
        <f>Interventions!Q33</f>
        <v>-</v>
      </c>
      <c r="R39" s="10" t="str">
        <f>Interventions!R33</f>
        <v>-</v>
      </c>
      <c r="S39" s="10" t="str">
        <f>Interventions!S33</f>
        <v>-</v>
      </c>
      <c r="T39" s="10" t="str">
        <f>Interventions!T33</f>
        <v>-</v>
      </c>
      <c r="U39" s="10" t="str">
        <f>Interventions!U33</f>
        <v>-</v>
      </c>
      <c r="V39" s="10" t="str">
        <f>Interventions!V33</f>
        <v>-</v>
      </c>
      <c r="W39" s="10" t="str">
        <f>Interventions!W33</f>
        <v>-</v>
      </c>
      <c r="X39" s="10" t="str">
        <f>Interventions!X33</f>
        <v>-</v>
      </c>
      <c r="Y39" s="10" t="str">
        <f>Interventions!Y33</f>
        <v>-</v>
      </c>
      <c r="Z39" s="40"/>
    </row>
    <row r="40" spans="1:26" x14ac:dyDescent="0.3">
      <c r="A40" s="10">
        <f>Interventions!A34</f>
        <v>30</v>
      </c>
      <c r="B40" s="2" t="str">
        <f>Interventions!B34</f>
        <v>Surface_roughness_noVeg</v>
      </c>
      <c r="C40" s="2" t="str">
        <f>Interventions!C34</f>
        <v>Soil surface roughness (clod/rock size) (cm)</v>
      </c>
      <c r="D40" s="2" t="str">
        <f>Interventions!D34</f>
        <v>Value</v>
      </c>
      <c r="E40" s="2" t="str">
        <f>Interventions!E34</f>
        <v>Calculated by model.  Optional input</v>
      </c>
      <c r="F40" s="10">
        <f>Interventions!F34</f>
        <v>5</v>
      </c>
      <c r="G40" s="10">
        <f>Interventions!G34</f>
        <v>50</v>
      </c>
      <c r="H40" s="10">
        <f>Interventions!H34</f>
        <v>10</v>
      </c>
      <c r="I40" s="10">
        <f>Interventions!I34</f>
        <v>10</v>
      </c>
      <c r="J40" s="10">
        <f>Interventions!J34</f>
        <v>10</v>
      </c>
      <c r="K40" s="10">
        <f>Interventions!K34</f>
        <v>10</v>
      </c>
      <c r="L40" s="10" t="str">
        <f>Interventions!L34</f>
        <v>-</v>
      </c>
      <c r="M40" s="10" t="str">
        <f>Interventions!M34</f>
        <v>-</v>
      </c>
      <c r="N40" s="10" t="str">
        <f>Interventions!N34</f>
        <v>-</v>
      </c>
      <c r="O40" s="10" t="str">
        <f>Interventions!O34</f>
        <v>-</v>
      </c>
      <c r="P40" s="10" t="str">
        <f>Interventions!P34</f>
        <v>-</v>
      </c>
      <c r="Q40" s="10" t="str">
        <f>Interventions!Q34</f>
        <v>-</v>
      </c>
      <c r="R40" s="10" t="str">
        <f>Interventions!R34</f>
        <v>-</v>
      </c>
      <c r="S40" s="10" t="str">
        <f>Interventions!S34</f>
        <v>-</v>
      </c>
      <c r="T40" s="10" t="str">
        <f>Interventions!T34</f>
        <v>-</v>
      </c>
      <c r="U40" s="10" t="str">
        <f>Interventions!U34</f>
        <v>-</v>
      </c>
      <c r="V40" s="10" t="str">
        <f>Interventions!V34</f>
        <v>-</v>
      </c>
      <c r="W40" s="10" t="str">
        <f>Interventions!W34</f>
        <v>-</v>
      </c>
      <c r="X40" s="10" t="str">
        <f>Interventions!X34</f>
        <v>-</v>
      </c>
      <c r="Y40" s="10" t="str">
        <f>Interventions!Y34</f>
        <v>-</v>
      </c>
      <c r="Z40" s="40"/>
    </row>
    <row r="41" spans="1:26" x14ac:dyDescent="0.3">
      <c r="A41" s="10">
        <f>Interventions!A35</f>
        <v>0</v>
      </c>
      <c r="B41" s="21" t="str">
        <f>Interventions!B35</f>
        <v>Vegetation management</v>
      </c>
      <c r="C41" s="21"/>
      <c r="D41" s="21"/>
      <c r="E41" s="21"/>
      <c r="F41" s="63"/>
      <c r="G41" s="63"/>
      <c r="H41" s="63"/>
      <c r="I41" s="63"/>
      <c r="J41" s="63"/>
      <c r="K41" s="63"/>
      <c r="L41" s="63"/>
      <c r="M41" s="63"/>
      <c r="N41" s="63"/>
      <c r="O41" s="63"/>
      <c r="P41" s="63"/>
      <c r="Q41" s="63"/>
      <c r="R41" s="63"/>
      <c r="S41" s="63"/>
      <c r="T41" s="63"/>
      <c r="U41" s="63"/>
      <c r="V41" s="63"/>
      <c r="W41" s="63"/>
      <c r="X41" s="63"/>
      <c r="Y41" s="63"/>
      <c r="Z41" s="94"/>
    </row>
    <row r="42" spans="1:26" x14ac:dyDescent="0.3">
      <c r="A42" s="10">
        <f>Interventions!A36</f>
        <v>28</v>
      </c>
      <c r="B42" s="2" t="str">
        <f>Interventions!B36</f>
        <v>ERA_landuse_designation</v>
      </c>
      <c r="C42" s="2" t="str">
        <f>Interventions!C36</f>
        <v>EA Landuse requirement</v>
      </c>
      <c r="D42" s="2" t="str">
        <f>Interventions!D36</f>
        <v>Class</v>
      </c>
      <c r="E42" s="2" t="str">
        <f>Interventions!E36</f>
        <v>-</v>
      </c>
      <c r="F42" s="10" t="str">
        <f>Interventions!F36</f>
        <v>Native_vegetation</v>
      </c>
      <c r="G42" s="10" t="str">
        <f>Interventions!G36</f>
        <v>Grazing</v>
      </c>
      <c r="H42" s="10" t="str">
        <f>Interventions!H36</f>
        <v>Native_vegetation</v>
      </c>
      <c r="I42" s="10" t="str">
        <f>Interventions!I36</f>
        <v>Native_vegetation</v>
      </c>
      <c r="J42" s="10" t="str">
        <f>Interventions!J36</f>
        <v>Native_vegetation</v>
      </c>
      <c r="K42" s="10" t="str">
        <f>Interventions!K36</f>
        <v>Native_vegetation</v>
      </c>
      <c r="L42" s="10" t="str">
        <f>Interventions!L36</f>
        <v>-</v>
      </c>
      <c r="M42" s="10" t="str">
        <f>Interventions!M36</f>
        <v>-</v>
      </c>
      <c r="N42" s="10" t="str">
        <f>Interventions!N36</f>
        <v>-</v>
      </c>
      <c r="O42" s="10" t="str">
        <f>Interventions!O36</f>
        <v>-</v>
      </c>
      <c r="P42" s="10" t="str">
        <f>Interventions!P36</f>
        <v>-</v>
      </c>
      <c r="Q42" s="10" t="str">
        <f>Interventions!Q36</f>
        <v>-</v>
      </c>
      <c r="R42" s="10" t="str">
        <f>Interventions!R36</f>
        <v>-</v>
      </c>
      <c r="S42" s="10" t="str">
        <f>Interventions!S36</f>
        <v>-</v>
      </c>
      <c r="T42" s="10" t="str">
        <f>Interventions!T36</f>
        <v>-</v>
      </c>
      <c r="U42" s="10" t="str">
        <f>Interventions!U36</f>
        <v>-</v>
      </c>
      <c r="V42" s="10" t="str">
        <f>Interventions!V36</f>
        <v>-</v>
      </c>
      <c r="W42" s="10" t="str">
        <f>Interventions!W36</f>
        <v>-</v>
      </c>
      <c r="X42" s="10" t="str">
        <f>Interventions!X36</f>
        <v>-</v>
      </c>
      <c r="Y42" s="10" t="str">
        <f>Interventions!Y36</f>
        <v>-</v>
      </c>
      <c r="Z42" s="40"/>
    </row>
    <row r="43" spans="1:26" s="109" customFormat="1" x14ac:dyDescent="0.3">
      <c r="A43" s="106">
        <f>Interventions!A37</f>
        <v>29</v>
      </c>
      <c r="B43" s="107" t="str">
        <f>Interventions!B37</f>
        <v>Seed_Addition</v>
      </c>
      <c r="C43" s="107" t="str">
        <f>Interventions!C37</f>
        <v>Seed mix applied</v>
      </c>
      <c r="D43" s="107" t="str">
        <f>Interventions!D37</f>
        <v>Class</v>
      </c>
      <c r="E43" s="107" t="str">
        <f>Interventions!E37</f>
        <v>-</v>
      </c>
      <c r="F43" s="106" t="str">
        <f>Interventions!F37</f>
        <v>None</v>
      </c>
      <c r="G43" s="106" t="str">
        <f>Interventions!G37</f>
        <v>Mixed_Pasture_Covercrop_Spp</v>
      </c>
      <c r="H43" s="106" t="str">
        <f>Interventions!H37</f>
        <v>Mixed_Pasture_Covercrop_Spp</v>
      </c>
      <c r="I43" s="106" t="str">
        <f>Interventions!I37</f>
        <v>Mixed_Pasture_Covercrop_Spp</v>
      </c>
      <c r="J43" s="106" t="str">
        <f>Interventions!J37</f>
        <v>Mixed_Pasture_Covercrop_Spp</v>
      </c>
      <c r="K43" s="106" t="str">
        <f>Interventions!K37</f>
        <v>Mixed_Pasture_Covercrop_Spp</v>
      </c>
      <c r="L43" s="106" t="str">
        <f>Interventions!L37</f>
        <v>-</v>
      </c>
      <c r="M43" s="106" t="str">
        <f>Interventions!M37</f>
        <v>-</v>
      </c>
      <c r="N43" s="106" t="str">
        <f>Interventions!N37</f>
        <v>-</v>
      </c>
      <c r="O43" s="106" t="str">
        <f>Interventions!O37</f>
        <v>-</v>
      </c>
      <c r="P43" s="106" t="str">
        <f>Interventions!P37</f>
        <v>-</v>
      </c>
      <c r="Q43" s="106" t="str">
        <f>Interventions!Q37</f>
        <v>-</v>
      </c>
      <c r="R43" s="106" t="str">
        <f>Interventions!R37</f>
        <v>-</v>
      </c>
      <c r="S43" s="106" t="str">
        <f>Interventions!S37</f>
        <v>-</v>
      </c>
      <c r="T43" s="106" t="str">
        <f>Interventions!T37</f>
        <v>-</v>
      </c>
      <c r="U43" s="106" t="str">
        <f>Interventions!U37</f>
        <v>-</v>
      </c>
      <c r="V43" s="106" t="str">
        <f>Interventions!V37</f>
        <v>-</v>
      </c>
      <c r="W43" s="106" t="str">
        <f>Interventions!W37</f>
        <v>-</v>
      </c>
      <c r="X43" s="106" t="str">
        <f>Interventions!X37</f>
        <v>-</v>
      </c>
      <c r="Y43" s="106" t="str">
        <f>Interventions!Y37</f>
        <v>-</v>
      </c>
      <c r="Z43" s="108"/>
    </row>
    <row r="44" spans="1:26" x14ac:dyDescent="0.3">
      <c r="A44" s="10">
        <f>Interventions!A38</f>
        <v>27</v>
      </c>
      <c r="B44" s="2" t="str">
        <f>Interventions!B38</f>
        <v>Fertiliser_addition</v>
      </c>
      <c r="C44" s="2" t="str">
        <f>Interventions!C38</f>
        <v>Topsoil fertiliser addition</v>
      </c>
      <c r="D44" s="2" t="str">
        <f>Interventions!D38</f>
        <v>Class</v>
      </c>
      <c r="E44" s="2" t="str">
        <f>Interventions!E38</f>
        <v>-</v>
      </c>
      <c r="F44" s="10" t="str">
        <f>Interventions!F38</f>
        <v>No</v>
      </c>
      <c r="G44" s="10" t="str">
        <f>Interventions!G38</f>
        <v>Yes</v>
      </c>
      <c r="H44" s="10" t="str">
        <f>Interventions!H38</f>
        <v>Yes</v>
      </c>
      <c r="I44" s="10" t="str">
        <f>Interventions!I38</f>
        <v>Yes</v>
      </c>
      <c r="J44" s="10" t="str">
        <f>Interventions!J38</f>
        <v>Yes</v>
      </c>
      <c r="K44" s="10" t="str">
        <f>Interventions!K38</f>
        <v>Yes</v>
      </c>
      <c r="L44" s="10" t="str">
        <f>Interventions!L38</f>
        <v>-</v>
      </c>
      <c r="M44" s="10" t="str">
        <f>Interventions!M38</f>
        <v>-</v>
      </c>
      <c r="N44" s="10" t="str">
        <f>Interventions!N38</f>
        <v>-</v>
      </c>
      <c r="O44" s="10" t="str">
        <f>Interventions!O38</f>
        <v>-</v>
      </c>
      <c r="P44" s="10" t="str">
        <f>Interventions!P38</f>
        <v>-</v>
      </c>
      <c r="Q44" s="10" t="str">
        <f>Interventions!Q38</f>
        <v>-</v>
      </c>
      <c r="R44" s="10" t="str">
        <f>Interventions!R38</f>
        <v>-</v>
      </c>
      <c r="S44" s="10" t="str">
        <f>Interventions!S38</f>
        <v>-</v>
      </c>
      <c r="T44" s="10" t="str">
        <f>Interventions!T38</f>
        <v>-</v>
      </c>
      <c r="U44" s="10" t="str">
        <f>Interventions!U38</f>
        <v>-</v>
      </c>
      <c r="V44" s="10" t="str">
        <f>Interventions!V38</f>
        <v>-</v>
      </c>
      <c r="W44" s="10" t="str">
        <f>Interventions!W38</f>
        <v>-</v>
      </c>
      <c r="X44" s="10" t="str">
        <f>Interventions!X38</f>
        <v>-</v>
      </c>
      <c r="Y44" s="10" t="str">
        <f>Interventions!Y38</f>
        <v>-</v>
      </c>
      <c r="Z44" s="40"/>
    </row>
    <row r="45" spans="1:26" x14ac:dyDescent="0.3">
      <c r="A45" s="10">
        <f>Interventions!A39</f>
        <v>20</v>
      </c>
      <c r="B45" s="2" t="str">
        <f>Interventions!B39</f>
        <v>Organic_mulch</v>
      </c>
      <c r="C45" s="2" t="str">
        <f>Interventions!C39</f>
        <v>Organic mulch thickness (cm)</v>
      </c>
      <c r="D45" s="2" t="str">
        <f>Interventions!D39</f>
        <v>Value</v>
      </c>
      <c r="E45" s="2" t="str">
        <f>Interventions!E39</f>
        <v>-</v>
      </c>
      <c r="F45" s="10">
        <f>Interventions!F39</f>
        <v>0</v>
      </c>
      <c r="G45" s="10">
        <f>Interventions!G39</f>
        <v>0</v>
      </c>
      <c r="H45" s="10">
        <f>Interventions!H39</f>
        <v>5</v>
      </c>
      <c r="I45" s="10">
        <f>Interventions!I39</f>
        <v>5</v>
      </c>
      <c r="J45" s="10">
        <f>Interventions!J39</f>
        <v>5</v>
      </c>
      <c r="K45" s="10">
        <f>Interventions!K39</f>
        <v>5</v>
      </c>
      <c r="L45" s="10" t="str">
        <f>Interventions!L39</f>
        <v>-</v>
      </c>
      <c r="M45" s="10" t="str">
        <f>Interventions!M39</f>
        <v>-</v>
      </c>
      <c r="N45" s="10" t="str">
        <f>Interventions!N39</f>
        <v>-</v>
      </c>
      <c r="O45" s="10" t="str">
        <f>Interventions!O39</f>
        <v>-</v>
      </c>
      <c r="P45" s="10" t="str">
        <f>Interventions!P39</f>
        <v>-</v>
      </c>
      <c r="Q45" s="10" t="str">
        <f>Interventions!Q39</f>
        <v>-</v>
      </c>
      <c r="R45" s="10" t="str">
        <f>Interventions!R39</f>
        <v>-</v>
      </c>
      <c r="S45" s="10" t="str">
        <f>Interventions!S39</f>
        <v>-</v>
      </c>
      <c r="T45" s="10" t="str">
        <f>Interventions!T39</f>
        <v>-</v>
      </c>
      <c r="U45" s="10" t="str">
        <f>Interventions!U39</f>
        <v>-</v>
      </c>
      <c r="V45" s="10" t="str">
        <f>Interventions!V39</f>
        <v>-</v>
      </c>
      <c r="W45" s="10" t="str">
        <f>Interventions!W39</f>
        <v>-</v>
      </c>
      <c r="X45" s="10" t="str">
        <f>Interventions!X39</f>
        <v>-</v>
      </c>
      <c r="Y45" s="10" t="str">
        <f>Interventions!Y39</f>
        <v>-</v>
      </c>
      <c r="Z45" s="40"/>
    </row>
    <row r="46" spans="1:26" x14ac:dyDescent="0.3">
      <c r="A46" s="10">
        <f>Interventions!A40</f>
        <v>18</v>
      </c>
      <c r="B46" s="2" t="str">
        <f>Interventions!B40</f>
        <v>Irrigation</v>
      </c>
      <c r="C46" s="2" t="str">
        <f>Interventions!C40</f>
        <v>Irrigation</v>
      </c>
      <c r="D46" s="2" t="str">
        <f>Interventions!D40</f>
        <v>Class</v>
      </c>
      <c r="E46" s="2" t="str">
        <f>Interventions!E40</f>
        <v>-</v>
      </c>
      <c r="F46" s="10" t="str">
        <f>Interventions!F40</f>
        <v>No</v>
      </c>
      <c r="G46" s="10" t="str">
        <f>Interventions!G40</f>
        <v>No</v>
      </c>
      <c r="H46" s="10" t="str">
        <f>Interventions!H40</f>
        <v>Yes</v>
      </c>
      <c r="I46" s="10" t="str">
        <f>Interventions!I40</f>
        <v>Yes</v>
      </c>
      <c r="J46" s="10" t="str">
        <f>Interventions!J40</f>
        <v>Yes</v>
      </c>
      <c r="K46" s="10" t="str">
        <f>Interventions!K40</f>
        <v>Yes</v>
      </c>
      <c r="L46" s="10" t="str">
        <f>Interventions!L40</f>
        <v>-</v>
      </c>
      <c r="M46" s="10" t="str">
        <f>Interventions!M40</f>
        <v>-</v>
      </c>
      <c r="N46" s="10" t="str">
        <f>Interventions!N40</f>
        <v>-</v>
      </c>
      <c r="O46" s="10" t="str">
        <f>Interventions!O40</f>
        <v>-</v>
      </c>
      <c r="P46" s="10" t="str">
        <f>Interventions!P40</f>
        <v>-</v>
      </c>
      <c r="Q46" s="10" t="str">
        <f>Interventions!Q40</f>
        <v>-</v>
      </c>
      <c r="R46" s="10" t="str">
        <f>Interventions!R40</f>
        <v>-</v>
      </c>
      <c r="S46" s="10" t="str">
        <f>Interventions!S40</f>
        <v>-</v>
      </c>
      <c r="T46" s="10" t="str">
        <f>Interventions!T40</f>
        <v>-</v>
      </c>
      <c r="U46" s="10" t="str">
        <f>Interventions!U40</f>
        <v>-</v>
      </c>
      <c r="V46" s="10" t="str">
        <f>Interventions!V40</f>
        <v>-</v>
      </c>
      <c r="W46" s="10" t="str">
        <f>Interventions!W40</f>
        <v>-</v>
      </c>
      <c r="X46" s="10" t="str">
        <f>Interventions!X40</f>
        <v>-</v>
      </c>
      <c r="Y46" s="10" t="str">
        <f>Interventions!Y40</f>
        <v>-</v>
      </c>
      <c r="Z46" s="40"/>
    </row>
    <row r="47" spans="1:26" x14ac:dyDescent="0.3">
      <c r="A47" s="90"/>
      <c r="B47" s="82" t="s">
        <v>215</v>
      </c>
      <c r="C47" s="82"/>
      <c r="D47" s="82"/>
      <c r="E47" s="82"/>
      <c r="F47" s="90"/>
      <c r="G47" s="90"/>
      <c r="H47" s="90"/>
      <c r="I47" s="90"/>
      <c r="J47" s="90"/>
      <c r="K47" s="90"/>
      <c r="L47" s="90"/>
      <c r="M47" s="90"/>
      <c r="N47" s="90"/>
      <c r="O47" s="90"/>
      <c r="P47" s="90"/>
      <c r="Q47" s="90"/>
      <c r="R47" s="90"/>
      <c r="S47" s="90"/>
      <c r="T47" s="90"/>
      <c r="U47" s="90"/>
      <c r="V47" s="90"/>
      <c r="W47" s="90"/>
      <c r="X47" s="90"/>
      <c r="Y47" s="90"/>
      <c r="Z47" s="95"/>
    </row>
    <row r="48" spans="1:26" x14ac:dyDescent="0.3">
      <c r="A48" s="10">
        <f>'Soil Chemical'!A2</f>
        <v>0</v>
      </c>
      <c r="B48" s="24" t="str">
        <f>'Soil Chemical'!B2</f>
        <v>pH</v>
      </c>
      <c r="C48" s="24"/>
      <c r="D48" s="24"/>
      <c r="E48" s="24"/>
      <c r="F48" s="23"/>
      <c r="G48" s="23"/>
      <c r="H48" s="23"/>
      <c r="I48" s="23"/>
      <c r="J48" s="23"/>
      <c r="K48" s="23"/>
      <c r="L48" s="23"/>
      <c r="M48" s="23"/>
      <c r="N48" s="23"/>
      <c r="O48" s="23"/>
      <c r="P48" s="23"/>
      <c r="Q48" s="23"/>
      <c r="R48" s="23"/>
      <c r="S48" s="23"/>
      <c r="T48" s="23"/>
      <c r="U48" s="23"/>
      <c r="V48" s="23"/>
      <c r="W48" s="23"/>
      <c r="X48" s="23"/>
      <c r="Y48" s="23"/>
      <c r="Z48" s="96"/>
    </row>
    <row r="49" spans="1:26" x14ac:dyDescent="0.3">
      <c r="A49" s="10">
        <f>'Soil Chemical'!A3</f>
        <v>10</v>
      </c>
      <c r="B49" s="2" t="str">
        <f>'Soil Chemical'!B3</f>
        <v>pH_1</v>
      </c>
      <c r="C49" s="2" t="str">
        <f>'Soil Chemical'!C3</f>
        <v>pH (water) Layer 1</v>
      </c>
      <c r="D49" s="2" t="str">
        <f>'Soil Chemical'!D3</f>
        <v>Value</v>
      </c>
      <c r="E49" s="2" t="str">
        <f>'Soil Chemical'!E3</f>
        <v>-</v>
      </c>
      <c r="F49" s="135">
        <f>'Soil Chemical'!F3</f>
        <v>5.7</v>
      </c>
      <c r="G49" s="135">
        <f>'Soil Chemical'!G3</f>
        <v>5.7</v>
      </c>
      <c r="H49" s="135">
        <f>'Soil Chemical'!H3</f>
        <v>5.7</v>
      </c>
      <c r="I49" s="135">
        <f>'Soil Chemical'!I3</f>
        <v>5.7</v>
      </c>
      <c r="J49" s="135">
        <f>'Soil Chemical'!J3</f>
        <v>5.7</v>
      </c>
      <c r="K49" s="135">
        <f>'Soil Chemical'!K3</f>
        <v>5.7</v>
      </c>
      <c r="L49" s="135" t="str">
        <f>'Soil Chemical'!L3</f>
        <v>-</v>
      </c>
      <c r="M49" s="135" t="str">
        <f>'Soil Chemical'!M3</f>
        <v>-</v>
      </c>
      <c r="N49" s="135" t="str">
        <f>'Soil Chemical'!N3</f>
        <v>-</v>
      </c>
      <c r="O49" s="135" t="str">
        <f>'Soil Chemical'!O3</f>
        <v>-</v>
      </c>
      <c r="P49" s="135" t="str">
        <f>'Soil Chemical'!P3</f>
        <v>-</v>
      </c>
      <c r="Q49" s="135" t="str">
        <f>'Soil Chemical'!Q3</f>
        <v>-</v>
      </c>
      <c r="R49" s="135" t="str">
        <f>'Soil Chemical'!R3</f>
        <v>-</v>
      </c>
      <c r="S49" s="135" t="str">
        <f>'Soil Chemical'!S3</f>
        <v>-</v>
      </c>
      <c r="T49" s="135" t="str">
        <f>'Soil Chemical'!T3</f>
        <v>-</v>
      </c>
      <c r="U49" s="135" t="str">
        <f>'Soil Chemical'!U3</f>
        <v>-</v>
      </c>
      <c r="V49" s="135" t="str">
        <f>'Soil Chemical'!V3</f>
        <v>-</v>
      </c>
      <c r="W49" s="135" t="str">
        <f>'Soil Chemical'!W3</f>
        <v>-</v>
      </c>
      <c r="X49" s="135" t="str">
        <f>'Soil Chemical'!X3</f>
        <v>-</v>
      </c>
      <c r="Y49" s="135" t="str">
        <f>'Soil Chemical'!Y3</f>
        <v>-</v>
      </c>
      <c r="Z49" s="40"/>
    </row>
    <row r="50" spans="1:26" x14ac:dyDescent="0.3">
      <c r="A50" s="10">
        <f>'Soil Chemical'!A4</f>
        <v>11</v>
      </c>
      <c r="B50" s="2" t="str">
        <f>'Soil Chemical'!B4</f>
        <v>pH_2</v>
      </c>
      <c r="C50" s="2" t="str">
        <f>'Soil Chemical'!C4</f>
        <v>pH (water) Layer 2</v>
      </c>
      <c r="D50" s="2" t="str">
        <f>'Soil Chemical'!D4</f>
        <v>Value</v>
      </c>
      <c r="E50" s="2" t="str">
        <f>'Soil Chemical'!E4</f>
        <v>-</v>
      </c>
      <c r="F50" s="135">
        <f>'Soil Chemical'!F4</f>
        <v>5.7</v>
      </c>
      <c r="G50" s="135">
        <f>'Soil Chemical'!G4</f>
        <v>5.7</v>
      </c>
      <c r="H50" s="135">
        <f>'Soil Chemical'!H4</f>
        <v>5.7</v>
      </c>
      <c r="I50" s="135">
        <f>'Soil Chemical'!I4</f>
        <v>5.7</v>
      </c>
      <c r="J50" s="135">
        <f>'Soil Chemical'!J4</f>
        <v>5.7</v>
      </c>
      <c r="K50" s="135">
        <f>'Soil Chemical'!K4</f>
        <v>5.7</v>
      </c>
      <c r="L50" s="135" t="str">
        <f>'Soil Chemical'!L4</f>
        <v>-</v>
      </c>
      <c r="M50" s="135" t="str">
        <f>'Soil Chemical'!M4</f>
        <v>-</v>
      </c>
      <c r="N50" s="135" t="str">
        <f>'Soil Chemical'!N4</f>
        <v>-</v>
      </c>
      <c r="O50" s="135" t="str">
        <f>'Soil Chemical'!O4</f>
        <v>-</v>
      </c>
      <c r="P50" s="135" t="str">
        <f>'Soil Chemical'!P4</f>
        <v>-</v>
      </c>
      <c r="Q50" s="135" t="str">
        <f>'Soil Chemical'!Q4</f>
        <v>-</v>
      </c>
      <c r="R50" s="135" t="str">
        <f>'Soil Chemical'!R4</f>
        <v>-</v>
      </c>
      <c r="S50" s="135" t="str">
        <f>'Soil Chemical'!S4</f>
        <v>-</v>
      </c>
      <c r="T50" s="135" t="str">
        <f>'Soil Chemical'!T4</f>
        <v>-</v>
      </c>
      <c r="U50" s="135" t="str">
        <f>'Soil Chemical'!U4</f>
        <v>-</v>
      </c>
      <c r="V50" s="135" t="str">
        <f>'Soil Chemical'!V4</f>
        <v>-</v>
      </c>
      <c r="W50" s="135" t="str">
        <f>'Soil Chemical'!W4</f>
        <v>-</v>
      </c>
      <c r="X50" s="135" t="str">
        <f>'Soil Chemical'!X4</f>
        <v>-</v>
      </c>
      <c r="Y50" s="135" t="str">
        <f>'Soil Chemical'!Y4</f>
        <v>-</v>
      </c>
      <c r="Z50" s="40"/>
    </row>
    <row r="51" spans="1:26" x14ac:dyDescent="0.3">
      <c r="A51" s="10">
        <f>'Soil Chemical'!A5</f>
        <v>12</v>
      </c>
      <c r="B51" s="2" t="str">
        <f>'Soil Chemical'!B5</f>
        <v>pH_3</v>
      </c>
      <c r="C51" s="2" t="str">
        <f>'Soil Chemical'!C5</f>
        <v>pH (water) Layer 3</v>
      </c>
      <c r="D51" s="2" t="str">
        <f>'Soil Chemical'!D5</f>
        <v>Value</v>
      </c>
      <c r="E51" s="2" t="str">
        <f>'Soil Chemical'!E5</f>
        <v>--</v>
      </c>
      <c r="F51" s="135" t="str">
        <f>'Soil Chemical'!F5</f>
        <v>-</v>
      </c>
      <c r="G51" s="135" t="str">
        <f>'Soil Chemical'!G5</f>
        <v>-</v>
      </c>
      <c r="H51" s="135" t="str">
        <f>'Soil Chemical'!H5</f>
        <v>-</v>
      </c>
      <c r="I51" s="135" t="str">
        <f>'Soil Chemical'!I5</f>
        <v>-</v>
      </c>
      <c r="J51" s="135" t="str">
        <f>'Soil Chemical'!J5</f>
        <v>-</v>
      </c>
      <c r="K51" s="135" t="str">
        <f>'Soil Chemical'!K5</f>
        <v>-</v>
      </c>
      <c r="L51" s="135" t="str">
        <f>'Soil Chemical'!L5</f>
        <v>-</v>
      </c>
      <c r="M51" s="135" t="str">
        <f>'Soil Chemical'!M5</f>
        <v>-</v>
      </c>
      <c r="N51" s="135" t="str">
        <f>'Soil Chemical'!N5</f>
        <v>-</v>
      </c>
      <c r="O51" s="135" t="str">
        <f>'Soil Chemical'!O5</f>
        <v>-</v>
      </c>
      <c r="P51" s="135" t="str">
        <f>'Soil Chemical'!P5</f>
        <v>-</v>
      </c>
      <c r="Q51" s="135" t="str">
        <f>'Soil Chemical'!Q5</f>
        <v>-</v>
      </c>
      <c r="R51" s="135" t="str">
        <f>'Soil Chemical'!R5</f>
        <v>-</v>
      </c>
      <c r="S51" s="135" t="str">
        <f>'Soil Chemical'!S5</f>
        <v>-</v>
      </c>
      <c r="T51" s="135" t="str">
        <f>'Soil Chemical'!T5</f>
        <v>-</v>
      </c>
      <c r="U51" s="135" t="str">
        <f>'Soil Chemical'!U5</f>
        <v>-</v>
      </c>
      <c r="V51" s="135" t="str">
        <f>'Soil Chemical'!V5</f>
        <v>-</v>
      </c>
      <c r="W51" s="135" t="str">
        <f>'Soil Chemical'!W5</f>
        <v>-</v>
      </c>
      <c r="X51" s="135" t="str">
        <f>'Soil Chemical'!X5</f>
        <v>-</v>
      </c>
      <c r="Y51" s="135" t="str">
        <f>'Soil Chemical'!Y5</f>
        <v>-</v>
      </c>
      <c r="Z51" s="40"/>
    </row>
    <row r="52" spans="1:26" x14ac:dyDescent="0.3">
      <c r="A52" s="10">
        <f>'Soil Chemical'!A6</f>
        <v>0</v>
      </c>
      <c r="B52" s="24" t="str">
        <f>'Soil Chemical'!B6</f>
        <v>EC (1:5)</v>
      </c>
      <c r="C52" s="24"/>
      <c r="D52" s="24"/>
      <c r="E52" s="24"/>
      <c r="F52" s="136"/>
      <c r="G52" s="136"/>
      <c r="H52" s="136"/>
      <c r="I52" s="136"/>
      <c r="J52" s="136"/>
      <c r="K52" s="136"/>
      <c r="L52" s="136"/>
      <c r="M52" s="136"/>
      <c r="N52" s="136"/>
      <c r="O52" s="136"/>
      <c r="P52" s="136"/>
      <c r="Q52" s="136"/>
      <c r="R52" s="136"/>
      <c r="S52" s="136"/>
      <c r="T52" s="136"/>
      <c r="U52" s="136"/>
      <c r="V52" s="136"/>
      <c r="W52" s="136"/>
      <c r="X52" s="136"/>
      <c r="Y52" s="136"/>
      <c r="Z52" s="96"/>
    </row>
    <row r="53" spans="1:26" x14ac:dyDescent="0.3">
      <c r="A53" s="10">
        <f>'Soil Chemical'!A7</f>
        <v>1</v>
      </c>
      <c r="B53" s="2" t="str">
        <f>'Soil Chemical'!B7</f>
        <v>EC_1</v>
      </c>
      <c r="C53" s="2" t="str">
        <f>'Soil Chemical'!C7</f>
        <v>EC (1:5) Layer 1 (dS/m)</v>
      </c>
      <c r="D53" s="2" t="str">
        <f>'Soil Chemical'!D7</f>
        <v>Value</v>
      </c>
      <c r="E53" s="2" t="str">
        <f>'Soil Chemical'!E7</f>
        <v>-</v>
      </c>
      <c r="F53" s="135">
        <f>'Soil Chemical'!F7</f>
        <v>0.7</v>
      </c>
      <c r="G53" s="135">
        <f>'Soil Chemical'!G7</f>
        <v>0.28000000000000003</v>
      </c>
      <c r="H53" s="135">
        <f>'Soil Chemical'!H7</f>
        <v>0.28000000000000003</v>
      </c>
      <c r="I53" s="135">
        <f>'Soil Chemical'!I7</f>
        <v>0.28000000000000003</v>
      </c>
      <c r="J53" s="135">
        <f>'Soil Chemical'!J7</f>
        <v>0.28000000000000003</v>
      </c>
      <c r="K53" s="135">
        <f>'Soil Chemical'!K7</f>
        <v>0.28000000000000003</v>
      </c>
      <c r="L53" s="135" t="str">
        <f>'Soil Chemical'!L7</f>
        <v>-</v>
      </c>
      <c r="M53" s="135" t="str">
        <f>'Soil Chemical'!M7</f>
        <v>-</v>
      </c>
      <c r="N53" s="135" t="str">
        <f>'Soil Chemical'!N7</f>
        <v>-</v>
      </c>
      <c r="O53" s="135" t="str">
        <f>'Soil Chemical'!O7</f>
        <v>-</v>
      </c>
      <c r="P53" s="135" t="str">
        <f>'Soil Chemical'!P7</f>
        <v>-</v>
      </c>
      <c r="Q53" s="135" t="str">
        <f>'Soil Chemical'!Q7</f>
        <v>-</v>
      </c>
      <c r="R53" s="135" t="str">
        <f>'Soil Chemical'!R7</f>
        <v>-</v>
      </c>
      <c r="S53" s="135" t="str">
        <f>'Soil Chemical'!S7</f>
        <v>-</v>
      </c>
      <c r="T53" s="135" t="str">
        <f>'Soil Chemical'!T7</f>
        <v>-</v>
      </c>
      <c r="U53" s="135" t="str">
        <f>'Soil Chemical'!U7</f>
        <v>-</v>
      </c>
      <c r="V53" s="135" t="str">
        <f>'Soil Chemical'!V7</f>
        <v>-</v>
      </c>
      <c r="W53" s="135" t="str">
        <f>'Soil Chemical'!W7</f>
        <v>-</v>
      </c>
      <c r="X53" s="135" t="str">
        <f>'Soil Chemical'!X7</f>
        <v>-</v>
      </c>
      <c r="Y53" s="135" t="str">
        <f>'Soil Chemical'!Y7</f>
        <v>-</v>
      </c>
      <c r="Z53" s="40"/>
    </row>
    <row r="54" spans="1:26" x14ac:dyDescent="0.3">
      <c r="A54" s="10">
        <f>'Soil Chemical'!A8</f>
        <v>2</v>
      </c>
      <c r="B54" s="2" t="str">
        <f>'Soil Chemical'!B8</f>
        <v>EC_2</v>
      </c>
      <c r="C54" s="2" t="str">
        <f>'Soil Chemical'!C8</f>
        <v>EC (1:5) Layer 2 (dS/m)</v>
      </c>
      <c r="D54" s="2" t="str">
        <f>'Soil Chemical'!D8</f>
        <v>Value</v>
      </c>
      <c r="E54" s="2" t="str">
        <f>'Soil Chemical'!E8</f>
        <v>-</v>
      </c>
      <c r="F54" s="135">
        <f>'Soil Chemical'!F8</f>
        <v>0.7</v>
      </c>
      <c r="G54" s="135">
        <f>'Soil Chemical'!G8</f>
        <v>0.34</v>
      </c>
      <c r="H54" s="135">
        <f>'Soil Chemical'!H8</f>
        <v>0.34</v>
      </c>
      <c r="I54" s="135">
        <f>'Soil Chemical'!I8</f>
        <v>0.34</v>
      </c>
      <c r="J54" s="135">
        <f>'Soil Chemical'!J8</f>
        <v>0.34</v>
      </c>
      <c r="K54" s="135">
        <f>'Soil Chemical'!K8</f>
        <v>0.34</v>
      </c>
      <c r="L54" s="135" t="str">
        <f>'Soil Chemical'!L8</f>
        <v>-</v>
      </c>
      <c r="M54" s="135" t="str">
        <f>'Soil Chemical'!M8</f>
        <v>-</v>
      </c>
      <c r="N54" s="135" t="str">
        <f>'Soil Chemical'!N8</f>
        <v>-</v>
      </c>
      <c r="O54" s="135" t="str">
        <f>'Soil Chemical'!O8</f>
        <v>-</v>
      </c>
      <c r="P54" s="135" t="str">
        <f>'Soil Chemical'!P8</f>
        <v>-</v>
      </c>
      <c r="Q54" s="135" t="str">
        <f>'Soil Chemical'!Q8</f>
        <v>-</v>
      </c>
      <c r="R54" s="135" t="str">
        <f>'Soil Chemical'!R8</f>
        <v>-</v>
      </c>
      <c r="S54" s="135" t="str">
        <f>'Soil Chemical'!S8</f>
        <v>-</v>
      </c>
      <c r="T54" s="135" t="str">
        <f>'Soil Chemical'!T8</f>
        <v>-</v>
      </c>
      <c r="U54" s="135" t="str">
        <f>'Soil Chemical'!U8</f>
        <v>-</v>
      </c>
      <c r="V54" s="135" t="str">
        <f>'Soil Chemical'!V8</f>
        <v>-</v>
      </c>
      <c r="W54" s="135" t="str">
        <f>'Soil Chemical'!W8</f>
        <v>-</v>
      </c>
      <c r="X54" s="135" t="str">
        <f>'Soil Chemical'!X8</f>
        <v>-</v>
      </c>
      <c r="Y54" s="135" t="str">
        <f>'Soil Chemical'!Y8</f>
        <v>-</v>
      </c>
      <c r="Z54" s="40"/>
    </row>
    <row r="55" spans="1:26" x14ac:dyDescent="0.3">
      <c r="A55" s="10">
        <f>'Soil Chemical'!A9</f>
        <v>3</v>
      </c>
      <c r="B55" s="2" t="str">
        <f>'Soil Chemical'!B9</f>
        <v>EC_3</v>
      </c>
      <c r="C55" s="2" t="str">
        <f>'Soil Chemical'!C9</f>
        <v>EC (1:5) Layer 3 (dS/m)</v>
      </c>
      <c r="D55" s="2" t="str">
        <f>'Soil Chemical'!D9</f>
        <v>Value</v>
      </c>
      <c r="E55" s="2" t="str">
        <f>'Soil Chemical'!E9</f>
        <v>-</v>
      </c>
      <c r="F55" s="135">
        <f>'Soil Chemical'!F9</f>
        <v>0.7</v>
      </c>
      <c r="G55" s="135">
        <f>'Soil Chemical'!G9</f>
        <v>0.34</v>
      </c>
      <c r="H55" s="135">
        <f>'Soil Chemical'!H9</f>
        <v>0.34</v>
      </c>
      <c r="I55" s="135">
        <f>'Soil Chemical'!I9</f>
        <v>0.34</v>
      </c>
      <c r="J55" s="135">
        <f>'Soil Chemical'!J9</f>
        <v>0.34</v>
      </c>
      <c r="K55" s="135">
        <f>'Soil Chemical'!K9</f>
        <v>0.34</v>
      </c>
      <c r="L55" s="135" t="str">
        <f>'Soil Chemical'!L9</f>
        <v>-</v>
      </c>
      <c r="M55" s="135" t="str">
        <f>'Soil Chemical'!M9</f>
        <v>-</v>
      </c>
      <c r="N55" s="135" t="str">
        <f>'Soil Chemical'!N9</f>
        <v>-</v>
      </c>
      <c r="O55" s="135" t="str">
        <f>'Soil Chemical'!O9</f>
        <v>-</v>
      </c>
      <c r="P55" s="135" t="str">
        <f>'Soil Chemical'!P9</f>
        <v>-</v>
      </c>
      <c r="Q55" s="135" t="str">
        <f>'Soil Chemical'!Q9</f>
        <v>-</v>
      </c>
      <c r="R55" s="135" t="str">
        <f>'Soil Chemical'!R9</f>
        <v>-</v>
      </c>
      <c r="S55" s="135" t="str">
        <f>'Soil Chemical'!S9</f>
        <v>-</v>
      </c>
      <c r="T55" s="135" t="str">
        <f>'Soil Chemical'!T9</f>
        <v>-</v>
      </c>
      <c r="U55" s="135" t="str">
        <f>'Soil Chemical'!U9</f>
        <v>-</v>
      </c>
      <c r="V55" s="135" t="str">
        <f>'Soil Chemical'!V9</f>
        <v>-</v>
      </c>
      <c r="W55" s="135" t="str">
        <f>'Soil Chemical'!W9</f>
        <v>-</v>
      </c>
      <c r="X55" s="135" t="str">
        <f>'Soil Chemical'!X9</f>
        <v>-</v>
      </c>
      <c r="Y55" s="135" t="str">
        <f>'Soil Chemical'!Y9</f>
        <v>-</v>
      </c>
      <c r="Z55" s="40"/>
    </row>
    <row r="56" spans="1:26" x14ac:dyDescent="0.3">
      <c r="A56" s="10">
        <f>'Soil Chemical'!A10</f>
        <v>0</v>
      </c>
      <c r="B56" s="24" t="str">
        <f>'Soil Chemical'!B10</f>
        <v>Cations (Sodium)</v>
      </c>
      <c r="C56" s="24"/>
      <c r="D56" s="24"/>
      <c r="E56" s="24"/>
      <c r="F56" s="136"/>
      <c r="G56" s="136"/>
      <c r="H56" s="136"/>
      <c r="I56" s="136"/>
      <c r="J56" s="136"/>
      <c r="K56" s="136"/>
      <c r="L56" s="136"/>
      <c r="M56" s="136"/>
      <c r="N56" s="136"/>
      <c r="O56" s="136"/>
      <c r="P56" s="136"/>
      <c r="Q56" s="136"/>
      <c r="R56" s="136"/>
      <c r="S56" s="136"/>
      <c r="T56" s="136"/>
      <c r="U56" s="136"/>
      <c r="V56" s="136"/>
      <c r="W56" s="136"/>
      <c r="X56" s="136"/>
      <c r="Y56" s="136"/>
      <c r="Z56" s="96"/>
    </row>
    <row r="57" spans="1:26" x14ac:dyDescent="0.3">
      <c r="A57" s="10">
        <f>'Soil Chemical'!A11</f>
        <v>7</v>
      </c>
      <c r="B57" s="2" t="str">
        <f>'Soil Chemical'!B11</f>
        <v>Na_ex_1</v>
      </c>
      <c r="C57" s="2" t="str">
        <f>'Soil Chemical'!C11</f>
        <v>Exchangeable Sodium Layer 1 (meq/100g)</v>
      </c>
      <c r="D57" s="2" t="str">
        <f>'Soil Chemical'!D11</f>
        <v>Value</v>
      </c>
      <c r="E57" s="2" t="str">
        <f>'Soil Chemical'!E11</f>
        <v>-</v>
      </c>
      <c r="F57" s="135">
        <f>'Soil Chemical'!F11</f>
        <v>5</v>
      </c>
      <c r="G57" s="135">
        <f>'Soil Chemical'!G11</f>
        <v>0.3936605316973415</v>
      </c>
      <c r="H57" s="135">
        <f>'Soil Chemical'!H11</f>
        <v>0.3936605316973415</v>
      </c>
      <c r="I57" s="135">
        <f>'Soil Chemical'!I11</f>
        <v>0.3936605316973415</v>
      </c>
      <c r="J57" s="135">
        <f>'Soil Chemical'!J11</f>
        <v>2</v>
      </c>
      <c r="K57" s="135">
        <f>'Soil Chemical'!K11</f>
        <v>2</v>
      </c>
      <c r="L57" s="135" t="str">
        <f>'Soil Chemical'!L11</f>
        <v>-</v>
      </c>
      <c r="M57" s="135" t="str">
        <f>'Soil Chemical'!M11</f>
        <v>-</v>
      </c>
      <c r="N57" s="135" t="str">
        <f>'Soil Chemical'!N11</f>
        <v>-</v>
      </c>
      <c r="O57" s="135" t="str">
        <f>'Soil Chemical'!O11</f>
        <v>-</v>
      </c>
      <c r="P57" s="135" t="str">
        <f>'Soil Chemical'!P11</f>
        <v>-</v>
      </c>
      <c r="Q57" s="135" t="str">
        <f>'Soil Chemical'!Q11</f>
        <v>-</v>
      </c>
      <c r="R57" s="135" t="str">
        <f>'Soil Chemical'!R11</f>
        <v>-</v>
      </c>
      <c r="S57" s="135" t="str">
        <f>'Soil Chemical'!S11</f>
        <v>-</v>
      </c>
      <c r="T57" s="135" t="str">
        <f>'Soil Chemical'!T11</f>
        <v>-</v>
      </c>
      <c r="U57" s="135" t="str">
        <f>'Soil Chemical'!U11</f>
        <v>-</v>
      </c>
      <c r="V57" s="135" t="str">
        <f>'Soil Chemical'!V11</f>
        <v>-</v>
      </c>
      <c r="W57" s="135" t="str">
        <f>'Soil Chemical'!W11</f>
        <v>-</v>
      </c>
      <c r="X57" s="135" t="str">
        <f>'Soil Chemical'!X11</f>
        <v>-</v>
      </c>
      <c r="Y57" s="135" t="str">
        <f>'Soil Chemical'!Y11</f>
        <v>-</v>
      </c>
      <c r="Z57" s="40"/>
    </row>
    <row r="58" spans="1:26" x14ac:dyDescent="0.3">
      <c r="A58" s="10">
        <f>'Soil Chemical'!A12</f>
        <v>8</v>
      </c>
      <c r="B58" s="2" t="str">
        <f>'Soil Chemical'!B12</f>
        <v>Na_ex_2</v>
      </c>
      <c r="C58" s="2" t="str">
        <f>'Soil Chemical'!C12</f>
        <v>Exchangeable Sodium Layer 2 (meq/100g)</v>
      </c>
      <c r="D58" s="2" t="str">
        <f>'Soil Chemical'!D12</f>
        <v>Value</v>
      </c>
      <c r="E58" s="2" t="str">
        <f>'Soil Chemical'!E12</f>
        <v>-</v>
      </c>
      <c r="F58" s="135">
        <f>'Soil Chemical'!F12</f>
        <v>5</v>
      </c>
      <c r="G58" s="135">
        <f>'Soil Chemical'!G12</f>
        <v>0.86507936507936523</v>
      </c>
      <c r="H58" s="135">
        <f>'Soil Chemical'!H12</f>
        <v>0.86507936507936523</v>
      </c>
      <c r="I58" s="135">
        <f>'Soil Chemical'!I12</f>
        <v>0.86507936507936523</v>
      </c>
      <c r="J58" s="135">
        <f>'Soil Chemical'!J12</f>
        <v>2</v>
      </c>
      <c r="K58" s="135">
        <f>'Soil Chemical'!K12</f>
        <v>2</v>
      </c>
      <c r="L58" s="135" t="str">
        <f>'Soil Chemical'!L12</f>
        <v>-</v>
      </c>
      <c r="M58" s="135" t="str">
        <f>'Soil Chemical'!M12</f>
        <v>-</v>
      </c>
      <c r="N58" s="135" t="str">
        <f>'Soil Chemical'!N12</f>
        <v>-</v>
      </c>
      <c r="O58" s="135" t="str">
        <f>'Soil Chemical'!O12</f>
        <v>-</v>
      </c>
      <c r="P58" s="135" t="str">
        <f>'Soil Chemical'!P12</f>
        <v>-</v>
      </c>
      <c r="Q58" s="135" t="str">
        <f>'Soil Chemical'!Q12</f>
        <v>-</v>
      </c>
      <c r="R58" s="135" t="str">
        <f>'Soil Chemical'!R12</f>
        <v>-</v>
      </c>
      <c r="S58" s="135" t="str">
        <f>'Soil Chemical'!S12</f>
        <v>-</v>
      </c>
      <c r="T58" s="135" t="str">
        <f>'Soil Chemical'!T12</f>
        <v>-</v>
      </c>
      <c r="U58" s="135" t="str">
        <f>'Soil Chemical'!U12</f>
        <v>-</v>
      </c>
      <c r="V58" s="135" t="str">
        <f>'Soil Chemical'!V12</f>
        <v>-</v>
      </c>
      <c r="W58" s="135" t="str">
        <f>'Soil Chemical'!W12</f>
        <v>-</v>
      </c>
      <c r="X58" s="135" t="str">
        <f>'Soil Chemical'!X12</f>
        <v>-</v>
      </c>
      <c r="Y58" s="135" t="str">
        <f>'Soil Chemical'!Y12</f>
        <v>-</v>
      </c>
      <c r="Z58" s="40"/>
    </row>
    <row r="59" spans="1:26" x14ac:dyDescent="0.3">
      <c r="A59" s="10">
        <f>'Soil Chemical'!A13</f>
        <v>9</v>
      </c>
      <c r="B59" s="2" t="str">
        <f>'Soil Chemical'!B13</f>
        <v>Na_ex_3</v>
      </c>
      <c r="C59" s="2" t="str">
        <f>'Soil Chemical'!C13</f>
        <v>Exchangeable Sodium Layer 3 (meq/100g)</v>
      </c>
      <c r="D59" s="2" t="str">
        <f>'Soil Chemical'!D13</f>
        <v>Value</v>
      </c>
      <c r="E59" s="2" t="str">
        <f>'Soil Chemical'!E13</f>
        <v>-</v>
      </c>
      <c r="F59" s="135">
        <f>'Soil Chemical'!F13</f>
        <v>5</v>
      </c>
      <c r="G59" s="135">
        <f>'Soil Chemical'!G13</f>
        <v>0.86507936507936523</v>
      </c>
      <c r="H59" s="135">
        <f>'Soil Chemical'!H13</f>
        <v>0.86507936507936523</v>
      </c>
      <c r="I59" s="135">
        <f>'Soil Chemical'!I13</f>
        <v>0.86507936507936523</v>
      </c>
      <c r="J59" s="135">
        <f>'Soil Chemical'!J13</f>
        <v>2</v>
      </c>
      <c r="K59" s="135">
        <f>'Soil Chemical'!K13</f>
        <v>2</v>
      </c>
      <c r="L59" s="135" t="str">
        <f>'Soil Chemical'!L13</f>
        <v>-</v>
      </c>
      <c r="M59" s="135" t="str">
        <f>'Soil Chemical'!M13</f>
        <v>-</v>
      </c>
      <c r="N59" s="135" t="str">
        <f>'Soil Chemical'!N13</f>
        <v>-</v>
      </c>
      <c r="O59" s="135" t="str">
        <f>'Soil Chemical'!O13</f>
        <v>-</v>
      </c>
      <c r="P59" s="135" t="str">
        <f>'Soil Chemical'!P13</f>
        <v>-</v>
      </c>
      <c r="Q59" s="135" t="str">
        <f>'Soil Chemical'!Q13</f>
        <v>-</v>
      </c>
      <c r="R59" s="135" t="str">
        <f>'Soil Chemical'!R13</f>
        <v>-</v>
      </c>
      <c r="S59" s="135" t="str">
        <f>'Soil Chemical'!S13</f>
        <v>-</v>
      </c>
      <c r="T59" s="135" t="str">
        <f>'Soil Chemical'!T13</f>
        <v>-</v>
      </c>
      <c r="U59" s="135" t="str">
        <f>'Soil Chemical'!U13</f>
        <v>-</v>
      </c>
      <c r="V59" s="135" t="str">
        <f>'Soil Chemical'!V13</f>
        <v>-</v>
      </c>
      <c r="W59" s="135" t="str">
        <f>'Soil Chemical'!W13</f>
        <v>-</v>
      </c>
      <c r="X59" s="135" t="str">
        <f>'Soil Chemical'!X13</f>
        <v>-</v>
      </c>
      <c r="Y59" s="135" t="str">
        <f>'Soil Chemical'!Y13</f>
        <v>-</v>
      </c>
      <c r="Z59" s="40"/>
    </row>
    <row r="60" spans="1:26" x14ac:dyDescent="0.3">
      <c r="A60" s="10">
        <f>'Soil Chemical'!A14</f>
        <v>0</v>
      </c>
      <c r="B60" s="24" t="str">
        <f>'Soil Chemical'!B14</f>
        <v>Cations (Potassium)</v>
      </c>
      <c r="C60" s="24"/>
      <c r="D60" s="24"/>
      <c r="E60" s="24"/>
      <c r="F60" s="136"/>
      <c r="G60" s="136"/>
      <c r="H60" s="136"/>
      <c r="I60" s="136"/>
      <c r="J60" s="136"/>
      <c r="K60" s="136"/>
      <c r="L60" s="136"/>
      <c r="M60" s="136"/>
      <c r="N60" s="136"/>
      <c r="O60" s="136"/>
      <c r="P60" s="136"/>
      <c r="Q60" s="136"/>
      <c r="R60" s="136"/>
      <c r="S60" s="136"/>
      <c r="T60" s="136"/>
      <c r="U60" s="136"/>
      <c r="V60" s="136"/>
      <c r="W60" s="136"/>
      <c r="X60" s="136"/>
      <c r="Y60" s="136"/>
      <c r="Z60" s="96"/>
    </row>
    <row r="61" spans="1:26" x14ac:dyDescent="0.3">
      <c r="A61" s="10">
        <f>'Soil Chemical'!A15</f>
        <v>4</v>
      </c>
      <c r="B61" s="2" t="str">
        <f>'Soil Chemical'!B15</f>
        <v>K_ex_1</v>
      </c>
      <c r="C61" s="2" t="str">
        <f>'Soil Chemical'!C15</f>
        <v>Exchangeable Potassium Layer 1 (meq/100g)</v>
      </c>
      <c r="D61" s="2" t="str">
        <f>'Soil Chemical'!D15</f>
        <v>Value</v>
      </c>
      <c r="E61" s="2" t="str">
        <f>'Soil Chemical'!E15</f>
        <v>-</v>
      </c>
      <c r="F61" s="135">
        <f>'Soil Chemical'!F15</f>
        <v>0.3</v>
      </c>
      <c r="G61" s="135">
        <f>'Soil Chemical'!G15</f>
        <v>0.64</v>
      </c>
      <c r="H61" s="135">
        <f>'Soil Chemical'!H15</f>
        <v>0.64</v>
      </c>
      <c r="I61" s="135">
        <f>'Soil Chemical'!I15</f>
        <v>0.64</v>
      </c>
      <c r="J61" s="135">
        <f>'Soil Chemical'!J15</f>
        <v>0.64</v>
      </c>
      <c r="K61" s="135">
        <f>'Soil Chemical'!K15</f>
        <v>0.64</v>
      </c>
      <c r="L61" s="135" t="str">
        <f>'Soil Chemical'!L15</f>
        <v>-</v>
      </c>
      <c r="M61" s="135" t="str">
        <f>'Soil Chemical'!M15</f>
        <v>-</v>
      </c>
      <c r="N61" s="135" t="str">
        <f>'Soil Chemical'!N15</f>
        <v>-</v>
      </c>
      <c r="O61" s="135" t="str">
        <f>'Soil Chemical'!O15</f>
        <v>-</v>
      </c>
      <c r="P61" s="135" t="str">
        <f>'Soil Chemical'!P15</f>
        <v>-</v>
      </c>
      <c r="Q61" s="135" t="str">
        <f>'Soil Chemical'!Q15</f>
        <v>-</v>
      </c>
      <c r="R61" s="135" t="str">
        <f>'Soil Chemical'!R15</f>
        <v>-</v>
      </c>
      <c r="S61" s="135" t="str">
        <f>'Soil Chemical'!S15</f>
        <v>-</v>
      </c>
      <c r="T61" s="135" t="str">
        <f>'Soil Chemical'!T15</f>
        <v>-</v>
      </c>
      <c r="U61" s="135" t="str">
        <f>'Soil Chemical'!U15</f>
        <v>-</v>
      </c>
      <c r="V61" s="135" t="str">
        <f>'Soil Chemical'!V15</f>
        <v>-</v>
      </c>
      <c r="W61" s="135" t="str">
        <f>'Soil Chemical'!W15</f>
        <v>-</v>
      </c>
      <c r="X61" s="135" t="str">
        <f>'Soil Chemical'!X15</f>
        <v>-</v>
      </c>
      <c r="Y61" s="135" t="str">
        <f>'Soil Chemical'!Y15</f>
        <v>-</v>
      </c>
      <c r="Z61" s="40"/>
    </row>
    <row r="62" spans="1:26" x14ac:dyDescent="0.3">
      <c r="A62" s="10">
        <f>'Soil Chemical'!A16</f>
        <v>5</v>
      </c>
      <c r="B62" s="2" t="str">
        <f>'Soil Chemical'!B16</f>
        <v>K_ex_2</v>
      </c>
      <c r="C62" s="2" t="str">
        <f>'Soil Chemical'!C16</f>
        <v>Exchangeable Potassium Layer 2 (meq/100g)</v>
      </c>
      <c r="D62" s="2" t="str">
        <f>'Soil Chemical'!D16</f>
        <v>Value</v>
      </c>
      <c r="E62" s="2" t="str">
        <f>'Soil Chemical'!E16</f>
        <v>-</v>
      </c>
      <c r="F62" s="135">
        <f>'Soil Chemical'!F16</f>
        <v>0.3</v>
      </c>
      <c r="G62" s="135">
        <f>'Soil Chemical'!G16</f>
        <v>0.5</v>
      </c>
      <c r="H62" s="135">
        <f>'Soil Chemical'!H16</f>
        <v>0.5</v>
      </c>
      <c r="I62" s="135">
        <f>'Soil Chemical'!I16</f>
        <v>0.5</v>
      </c>
      <c r="J62" s="135">
        <f>'Soil Chemical'!J16</f>
        <v>0.5</v>
      </c>
      <c r="K62" s="135">
        <f>'Soil Chemical'!K16</f>
        <v>0.5</v>
      </c>
      <c r="L62" s="135" t="str">
        <f>'Soil Chemical'!L16</f>
        <v>-</v>
      </c>
      <c r="M62" s="135" t="str">
        <f>'Soil Chemical'!M16</f>
        <v>-</v>
      </c>
      <c r="N62" s="135" t="str">
        <f>'Soil Chemical'!N16</f>
        <v>-</v>
      </c>
      <c r="O62" s="135" t="str">
        <f>'Soil Chemical'!O16</f>
        <v>-</v>
      </c>
      <c r="P62" s="135" t="str">
        <f>'Soil Chemical'!P16</f>
        <v>-</v>
      </c>
      <c r="Q62" s="135" t="str">
        <f>'Soil Chemical'!Q16</f>
        <v>-</v>
      </c>
      <c r="R62" s="135" t="str">
        <f>'Soil Chemical'!R16</f>
        <v>-</v>
      </c>
      <c r="S62" s="135" t="str">
        <f>'Soil Chemical'!S16</f>
        <v>-</v>
      </c>
      <c r="T62" s="135" t="str">
        <f>'Soil Chemical'!T16</f>
        <v>-</v>
      </c>
      <c r="U62" s="135" t="str">
        <f>'Soil Chemical'!U16</f>
        <v>-</v>
      </c>
      <c r="V62" s="135" t="str">
        <f>'Soil Chemical'!V16</f>
        <v>-</v>
      </c>
      <c r="W62" s="135" t="str">
        <f>'Soil Chemical'!W16</f>
        <v>-</v>
      </c>
      <c r="X62" s="135" t="str">
        <f>'Soil Chemical'!X16</f>
        <v>-</v>
      </c>
      <c r="Y62" s="135" t="str">
        <f>'Soil Chemical'!Y16</f>
        <v>-</v>
      </c>
      <c r="Z62" s="40"/>
    </row>
    <row r="63" spans="1:26" x14ac:dyDescent="0.3">
      <c r="A63" s="10">
        <f>'Soil Chemical'!A17</f>
        <v>6</v>
      </c>
      <c r="B63" s="2" t="str">
        <f>'Soil Chemical'!B17</f>
        <v>K_ex_3</v>
      </c>
      <c r="C63" s="2" t="str">
        <f>'Soil Chemical'!C17</f>
        <v>Exchangeable Potassium Layer 3 (meq/100g)</v>
      </c>
      <c r="D63" s="2" t="str">
        <f>'Soil Chemical'!D17</f>
        <v>Value</v>
      </c>
      <c r="E63" s="2" t="str">
        <f>'Soil Chemical'!E17</f>
        <v>-</v>
      </c>
      <c r="F63" s="135">
        <f>'Soil Chemical'!F17</f>
        <v>0.3</v>
      </c>
      <c r="G63" s="135">
        <f>'Soil Chemical'!G17</f>
        <v>0.5</v>
      </c>
      <c r="H63" s="135">
        <f>'Soil Chemical'!H17</f>
        <v>0.5</v>
      </c>
      <c r="I63" s="135">
        <f>'Soil Chemical'!I17</f>
        <v>0.5</v>
      </c>
      <c r="J63" s="135">
        <f>'Soil Chemical'!J17</f>
        <v>0.5</v>
      </c>
      <c r="K63" s="135">
        <f>'Soil Chemical'!K17</f>
        <v>0.5</v>
      </c>
      <c r="L63" s="135" t="str">
        <f>'Soil Chemical'!L17</f>
        <v>-</v>
      </c>
      <c r="M63" s="135" t="str">
        <f>'Soil Chemical'!M17</f>
        <v>-</v>
      </c>
      <c r="N63" s="135" t="str">
        <f>'Soil Chemical'!N17</f>
        <v>-</v>
      </c>
      <c r="O63" s="135" t="str">
        <f>'Soil Chemical'!O17</f>
        <v>-</v>
      </c>
      <c r="P63" s="135" t="str">
        <f>'Soil Chemical'!P17</f>
        <v>-</v>
      </c>
      <c r="Q63" s="135" t="str">
        <f>'Soil Chemical'!Q17</f>
        <v>-</v>
      </c>
      <c r="R63" s="135" t="str">
        <f>'Soil Chemical'!R17</f>
        <v>-</v>
      </c>
      <c r="S63" s="135" t="str">
        <f>'Soil Chemical'!S17</f>
        <v>-</v>
      </c>
      <c r="T63" s="135" t="str">
        <f>'Soil Chemical'!T17</f>
        <v>-</v>
      </c>
      <c r="U63" s="135" t="str">
        <f>'Soil Chemical'!U17</f>
        <v>-</v>
      </c>
      <c r="V63" s="135" t="str">
        <f>'Soil Chemical'!V17</f>
        <v>-</v>
      </c>
      <c r="W63" s="135" t="str">
        <f>'Soil Chemical'!W17</f>
        <v>-</v>
      </c>
      <c r="X63" s="135" t="str">
        <f>'Soil Chemical'!X17</f>
        <v>-</v>
      </c>
      <c r="Y63" s="135" t="str">
        <f>'Soil Chemical'!Y17</f>
        <v>-</v>
      </c>
      <c r="Z63" s="40"/>
    </row>
    <row r="64" spans="1:26" x14ac:dyDescent="0.3">
      <c r="A64" s="10">
        <f>'Soil Chemical'!A18</f>
        <v>0</v>
      </c>
      <c r="B64" s="24" t="str">
        <f>'Soil Chemical'!B18</f>
        <v>Exchangeable dispersion percentage</v>
      </c>
      <c r="C64" s="24"/>
      <c r="D64" s="24"/>
      <c r="E64" s="24"/>
      <c r="F64" s="23"/>
      <c r="G64" s="23"/>
      <c r="H64" s="23"/>
      <c r="I64" s="23"/>
      <c r="J64" s="23"/>
      <c r="K64" s="23"/>
      <c r="L64" s="23"/>
      <c r="M64" s="23"/>
      <c r="N64" s="23"/>
      <c r="O64" s="23"/>
      <c r="P64" s="23"/>
      <c r="Q64" s="23"/>
      <c r="R64" s="23"/>
      <c r="S64" s="23"/>
      <c r="T64" s="23"/>
      <c r="U64" s="23"/>
      <c r="V64" s="23"/>
      <c r="W64" s="23"/>
      <c r="X64" s="23"/>
      <c r="Y64" s="23"/>
      <c r="Z64" s="96"/>
    </row>
    <row r="65" spans="1:26" x14ac:dyDescent="0.3">
      <c r="A65" s="10">
        <f>'Soil Chemical'!A19</f>
        <v>13</v>
      </c>
      <c r="B65" s="2" t="str">
        <f>'Soil Chemical'!B19</f>
        <v>EDP_1</v>
      </c>
      <c r="C65" s="2" t="str">
        <f>'Soil Chemical'!C19</f>
        <v>Exchangeable dispersive percentage Layer 1 (%)</v>
      </c>
      <c r="D65" s="2" t="str">
        <f>'Soil Chemical'!D19</f>
        <v>Calculated by model</v>
      </c>
      <c r="E65" s="2" t="str">
        <f>'Soil Chemical'!E19</f>
        <v>Model asks for input, but should be calcuated</v>
      </c>
      <c r="F65" s="135">
        <f>'Soil Chemical'!F19</f>
        <v>35.799999999999997</v>
      </c>
      <c r="G65" s="135">
        <f>'Soil Chemical'!G19</f>
        <v>3</v>
      </c>
      <c r="H65" s="135">
        <f>'Soil Chemical'!H19</f>
        <v>3</v>
      </c>
      <c r="I65" s="135">
        <f>'Soil Chemical'!I19</f>
        <v>3</v>
      </c>
      <c r="J65" s="135">
        <f>'Soil Chemical'!J19</f>
        <v>15</v>
      </c>
      <c r="K65" s="135">
        <f>'Soil Chemical'!K19</f>
        <v>15</v>
      </c>
      <c r="L65" s="135" t="str">
        <f>'Soil Chemical'!L19</f>
        <v>-</v>
      </c>
      <c r="M65" s="135" t="str">
        <f>'Soil Chemical'!M19</f>
        <v>-</v>
      </c>
      <c r="N65" s="135" t="str">
        <f>'Soil Chemical'!N19</f>
        <v>-</v>
      </c>
      <c r="O65" s="135" t="str">
        <f>'Soil Chemical'!O19</f>
        <v>-</v>
      </c>
      <c r="P65" s="135" t="str">
        <f>'Soil Chemical'!P19</f>
        <v>-</v>
      </c>
      <c r="Q65" s="135" t="str">
        <f>'Soil Chemical'!Q19</f>
        <v>-</v>
      </c>
      <c r="R65" s="135" t="str">
        <f>'Soil Chemical'!R19</f>
        <v>-</v>
      </c>
      <c r="S65" s="135" t="str">
        <f>'Soil Chemical'!S19</f>
        <v>-</v>
      </c>
      <c r="T65" s="135" t="str">
        <f>'Soil Chemical'!T19</f>
        <v>-</v>
      </c>
      <c r="U65" s="135" t="str">
        <f>'Soil Chemical'!U19</f>
        <v>-</v>
      </c>
      <c r="V65" s="135" t="str">
        <f>'Soil Chemical'!V19</f>
        <v>-</v>
      </c>
      <c r="W65" s="135" t="str">
        <f>'Soil Chemical'!W19</f>
        <v>-</v>
      </c>
      <c r="X65" s="135" t="str">
        <f>'Soil Chemical'!X19</f>
        <v>-</v>
      </c>
      <c r="Y65" s="135" t="str">
        <f>'Soil Chemical'!Y19</f>
        <v>-</v>
      </c>
      <c r="Z65" s="40"/>
    </row>
    <row r="66" spans="1:26" x14ac:dyDescent="0.3">
      <c r="A66" s="10">
        <f>'Soil Chemical'!A20</f>
        <v>14</v>
      </c>
      <c r="B66" s="2" t="str">
        <f>'Soil Chemical'!B20</f>
        <v>EDP_2</v>
      </c>
      <c r="C66" s="2" t="str">
        <f>'Soil Chemical'!C20</f>
        <v>Exchangeable dispersive percentage Layer 2 (%)</v>
      </c>
      <c r="D66" s="2" t="str">
        <f>'Soil Chemical'!D20</f>
        <v>Calculated by model</v>
      </c>
      <c r="E66" s="2" t="str">
        <f>'Soil Chemical'!E20</f>
        <v>Model asks for input, but should be calcuated</v>
      </c>
      <c r="F66" s="135">
        <f>'Soil Chemical'!F20</f>
        <v>35.799999999999997</v>
      </c>
      <c r="G66" s="135">
        <f>'Soil Chemical'!G20</f>
        <v>6</v>
      </c>
      <c r="H66" s="135">
        <f>'Soil Chemical'!H20</f>
        <v>6</v>
      </c>
      <c r="I66" s="135">
        <f>'Soil Chemical'!I20</f>
        <v>6</v>
      </c>
      <c r="J66" s="135">
        <f>'Soil Chemical'!J20</f>
        <v>15</v>
      </c>
      <c r="K66" s="135">
        <f>'Soil Chemical'!K20</f>
        <v>15</v>
      </c>
      <c r="L66" s="135" t="str">
        <f>'Soil Chemical'!L20</f>
        <v>-</v>
      </c>
      <c r="M66" s="135" t="str">
        <f>'Soil Chemical'!M20</f>
        <v>-</v>
      </c>
      <c r="N66" s="135" t="str">
        <f>'Soil Chemical'!N20</f>
        <v>-</v>
      </c>
      <c r="O66" s="135" t="str">
        <f>'Soil Chemical'!O20</f>
        <v>-</v>
      </c>
      <c r="P66" s="135" t="str">
        <f>'Soil Chemical'!P20</f>
        <v>-</v>
      </c>
      <c r="Q66" s="135" t="str">
        <f>'Soil Chemical'!Q20</f>
        <v>-</v>
      </c>
      <c r="R66" s="135" t="str">
        <f>'Soil Chemical'!R20</f>
        <v>-</v>
      </c>
      <c r="S66" s="135" t="str">
        <f>'Soil Chemical'!S20</f>
        <v>-</v>
      </c>
      <c r="T66" s="135" t="str">
        <f>'Soil Chemical'!T20</f>
        <v>-</v>
      </c>
      <c r="U66" s="135" t="str">
        <f>'Soil Chemical'!U20</f>
        <v>-</v>
      </c>
      <c r="V66" s="135" t="str">
        <f>'Soil Chemical'!V20</f>
        <v>-</v>
      </c>
      <c r="W66" s="135" t="str">
        <f>'Soil Chemical'!W20</f>
        <v>-</v>
      </c>
      <c r="X66" s="135" t="str">
        <f>'Soil Chemical'!X20</f>
        <v>-</v>
      </c>
      <c r="Y66" s="135" t="str">
        <f>'Soil Chemical'!Y20</f>
        <v>-</v>
      </c>
      <c r="Z66" s="40"/>
    </row>
    <row r="67" spans="1:26" x14ac:dyDescent="0.3">
      <c r="A67" s="10">
        <f>'Soil Chemical'!A21</f>
        <v>15</v>
      </c>
      <c r="B67" s="2" t="str">
        <f>'Soil Chemical'!B21</f>
        <v>EDP_3</v>
      </c>
      <c r="C67" s="2" t="str">
        <f>'Soil Chemical'!C21</f>
        <v>Exchangeable dispersive percentage Layer 3 (%)</v>
      </c>
      <c r="D67" s="2" t="str">
        <f>'Soil Chemical'!D21</f>
        <v>Calculated by model</v>
      </c>
      <c r="E67" s="2" t="str">
        <f>'Soil Chemical'!E21</f>
        <v>Model asks for input, but should be calcuated</v>
      </c>
      <c r="F67" s="135">
        <f>'Soil Chemical'!F21</f>
        <v>35.799999999999997</v>
      </c>
      <c r="G67" s="135">
        <f>'Soil Chemical'!G21</f>
        <v>6</v>
      </c>
      <c r="H67" s="135">
        <f>'Soil Chemical'!H21</f>
        <v>6</v>
      </c>
      <c r="I67" s="135">
        <f>'Soil Chemical'!I21</f>
        <v>6</v>
      </c>
      <c r="J67" s="135">
        <f>'Soil Chemical'!J21</f>
        <v>15</v>
      </c>
      <c r="K67" s="135">
        <f>'Soil Chemical'!K21</f>
        <v>15</v>
      </c>
      <c r="L67" s="135" t="str">
        <f>'Soil Chemical'!L21</f>
        <v>-</v>
      </c>
      <c r="M67" s="135" t="str">
        <f>'Soil Chemical'!M21</f>
        <v>-</v>
      </c>
      <c r="N67" s="135" t="str">
        <f>'Soil Chemical'!N21</f>
        <v>-</v>
      </c>
      <c r="O67" s="135" t="str">
        <f>'Soil Chemical'!O21</f>
        <v>-</v>
      </c>
      <c r="P67" s="135" t="str">
        <f>'Soil Chemical'!P21</f>
        <v>-</v>
      </c>
      <c r="Q67" s="135" t="str">
        <f>'Soil Chemical'!Q21</f>
        <v>-</v>
      </c>
      <c r="R67" s="135" t="str">
        <f>'Soil Chemical'!R21</f>
        <v>-</v>
      </c>
      <c r="S67" s="135" t="str">
        <f>'Soil Chemical'!S21</f>
        <v>-</v>
      </c>
      <c r="T67" s="135" t="str">
        <f>'Soil Chemical'!T21</f>
        <v>-</v>
      </c>
      <c r="U67" s="135" t="str">
        <f>'Soil Chemical'!U21</f>
        <v>-</v>
      </c>
      <c r="V67" s="135" t="str">
        <f>'Soil Chemical'!V21</f>
        <v>-</v>
      </c>
      <c r="W67" s="135" t="str">
        <f>'Soil Chemical'!W21</f>
        <v>-</v>
      </c>
      <c r="X67" s="135" t="str">
        <f>'Soil Chemical'!X21</f>
        <v>-</v>
      </c>
      <c r="Y67" s="135" t="str">
        <f>'Soil Chemical'!Y21</f>
        <v>-</v>
      </c>
      <c r="Z67" s="40"/>
    </row>
    <row r="68" spans="1:26" x14ac:dyDescent="0.3">
      <c r="A68" s="25"/>
      <c r="B68" s="3" t="s">
        <v>216</v>
      </c>
      <c r="C68" s="3"/>
      <c r="D68" s="3"/>
      <c r="E68" s="3"/>
      <c r="F68" s="25"/>
      <c r="G68" s="25"/>
      <c r="H68" s="25"/>
      <c r="I68" s="25"/>
      <c r="J68" s="25"/>
      <c r="K68" s="25"/>
      <c r="L68" s="25"/>
      <c r="M68" s="25"/>
      <c r="N68" s="25"/>
      <c r="O68" s="25"/>
      <c r="P68" s="25"/>
      <c r="Q68" s="25"/>
      <c r="R68" s="25"/>
      <c r="S68" s="25"/>
      <c r="T68" s="25"/>
      <c r="U68" s="25"/>
      <c r="V68" s="25"/>
      <c r="W68" s="25"/>
      <c r="X68" s="25"/>
      <c r="Y68" s="25"/>
      <c r="Z68" s="97"/>
    </row>
    <row r="69" spans="1:26" x14ac:dyDescent="0.3">
      <c r="A69" s="10">
        <f>'Soil physical'!A2</f>
        <v>0</v>
      </c>
      <c r="B69" s="24" t="str">
        <f>'Soil physical'!B2</f>
        <v>Clay</v>
      </c>
      <c r="C69" s="24"/>
      <c r="D69" s="24"/>
      <c r="E69" s="24"/>
      <c r="F69" s="23"/>
      <c r="G69" s="23"/>
      <c r="H69" s="23"/>
      <c r="I69" s="23"/>
      <c r="J69" s="23"/>
      <c r="K69" s="23"/>
      <c r="L69" s="23"/>
      <c r="M69" s="23"/>
      <c r="N69" s="23"/>
      <c r="O69" s="23"/>
      <c r="P69" s="23"/>
      <c r="Q69" s="23"/>
      <c r="R69" s="23"/>
      <c r="S69" s="23"/>
      <c r="T69" s="23"/>
      <c r="U69" s="23"/>
      <c r="V69" s="23"/>
      <c r="W69" s="23"/>
      <c r="X69" s="23"/>
      <c r="Y69" s="23"/>
      <c r="Z69" s="96"/>
    </row>
    <row r="70" spans="1:26" x14ac:dyDescent="0.3">
      <c r="A70" s="10">
        <f>'Soil physical'!A3</f>
        <v>3</v>
      </c>
      <c r="B70" s="2" t="str">
        <f>'Soil physical'!B3</f>
        <v>Clay_1</v>
      </c>
      <c r="C70" s="2" t="str">
        <f>'Soil physical'!C3</f>
        <v>Clay proportion Layer 1 (%)</v>
      </c>
      <c r="D70" s="2" t="str">
        <f>'Soil physical'!D3</f>
        <v>Value</v>
      </c>
      <c r="E70" s="2" t="str">
        <f>'Soil physical'!E3</f>
        <v>-</v>
      </c>
      <c r="F70" s="135">
        <f>'Soil physical'!F3</f>
        <v>35.5</v>
      </c>
      <c r="G70" s="135">
        <f>'Soil physical'!G3</f>
        <v>9.75</v>
      </c>
      <c r="H70" s="135">
        <f>'Soil physical'!H3</f>
        <v>35.5</v>
      </c>
      <c r="I70" s="135">
        <f>'Soil physical'!I3</f>
        <v>35.5</v>
      </c>
      <c r="J70" s="135">
        <f>'Soil physical'!J3</f>
        <v>35.5</v>
      </c>
      <c r="K70" s="135">
        <f>'Soil physical'!K3</f>
        <v>35.5</v>
      </c>
      <c r="L70" s="135" t="str">
        <f>'Soil physical'!L3</f>
        <v>-</v>
      </c>
      <c r="M70" s="135" t="str">
        <f>'Soil physical'!M3</f>
        <v>-</v>
      </c>
      <c r="N70" s="135" t="str">
        <f>'Soil physical'!N3</f>
        <v>-</v>
      </c>
      <c r="O70" s="135" t="str">
        <f>'Soil physical'!O3</f>
        <v>-</v>
      </c>
      <c r="P70" s="135" t="str">
        <f>'Soil physical'!P3</f>
        <v>-</v>
      </c>
      <c r="Q70" s="135" t="str">
        <f>'Soil physical'!Q3</f>
        <v>-</v>
      </c>
      <c r="R70" s="135" t="str">
        <f>'Soil physical'!R3</f>
        <v>-</v>
      </c>
      <c r="S70" s="135" t="str">
        <f>'Soil physical'!S3</f>
        <v>-</v>
      </c>
      <c r="T70" s="135" t="str">
        <f>'Soil physical'!T3</f>
        <v>-</v>
      </c>
      <c r="U70" s="135" t="str">
        <f>'Soil physical'!U3</f>
        <v>-</v>
      </c>
      <c r="V70" s="135" t="str">
        <f>'Soil physical'!V3</f>
        <v>-</v>
      </c>
      <c r="W70" s="135" t="str">
        <f>'Soil physical'!W3</f>
        <v>-</v>
      </c>
      <c r="X70" s="135" t="str">
        <f>'Soil physical'!X3</f>
        <v>-</v>
      </c>
      <c r="Y70" s="135" t="str">
        <f>'Soil physical'!Y3</f>
        <v>-</v>
      </c>
      <c r="Z70" s="40"/>
    </row>
    <row r="71" spans="1:26" x14ac:dyDescent="0.3">
      <c r="A71" s="10">
        <f>'Soil physical'!A4</f>
        <v>4</v>
      </c>
      <c r="B71" s="2" t="str">
        <f>'Soil physical'!B4</f>
        <v>Clay_2</v>
      </c>
      <c r="C71" s="2" t="str">
        <f>'Soil physical'!C4</f>
        <v>Clay proportion Layer 2 (%)</v>
      </c>
      <c r="D71" s="2" t="str">
        <f>'Soil physical'!D4</f>
        <v>Value</v>
      </c>
      <c r="E71" s="2" t="str">
        <f>'Soil physical'!E4</f>
        <v>-</v>
      </c>
      <c r="F71" s="135">
        <f>'Soil physical'!F4</f>
        <v>35.5</v>
      </c>
      <c r="G71" s="135">
        <f>'Soil physical'!G4</f>
        <v>8.25</v>
      </c>
      <c r="H71" s="135">
        <f>'Soil physical'!H4</f>
        <v>35.5</v>
      </c>
      <c r="I71" s="135">
        <f>'Soil physical'!I4</f>
        <v>35.5</v>
      </c>
      <c r="J71" s="135">
        <f>'Soil physical'!J4</f>
        <v>35.5</v>
      </c>
      <c r="K71" s="135">
        <f>'Soil physical'!K4</f>
        <v>35.5</v>
      </c>
      <c r="L71" s="135" t="str">
        <f>'Soil physical'!L4</f>
        <v>-</v>
      </c>
      <c r="M71" s="135" t="str">
        <f>'Soil physical'!M4</f>
        <v>-</v>
      </c>
      <c r="N71" s="135" t="str">
        <f>'Soil physical'!N4</f>
        <v>-</v>
      </c>
      <c r="O71" s="135" t="str">
        <f>'Soil physical'!O4</f>
        <v>-</v>
      </c>
      <c r="P71" s="135" t="str">
        <f>'Soil physical'!P4</f>
        <v>-</v>
      </c>
      <c r="Q71" s="135" t="str">
        <f>'Soil physical'!Q4</f>
        <v>-</v>
      </c>
      <c r="R71" s="135" t="str">
        <f>'Soil physical'!R4</f>
        <v>-</v>
      </c>
      <c r="S71" s="135" t="str">
        <f>'Soil physical'!S4</f>
        <v>-</v>
      </c>
      <c r="T71" s="135" t="str">
        <f>'Soil physical'!T4</f>
        <v>-</v>
      </c>
      <c r="U71" s="135" t="str">
        <f>'Soil physical'!U4</f>
        <v>-</v>
      </c>
      <c r="V71" s="135" t="str">
        <f>'Soil physical'!V4</f>
        <v>-</v>
      </c>
      <c r="W71" s="135" t="str">
        <f>'Soil physical'!W4</f>
        <v>-</v>
      </c>
      <c r="X71" s="135" t="str">
        <f>'Soil physical'!X4</f>
        <v>-</v>
      </c>
      <c r="Y71" s="135" t="str">
        <f>'Soil physical'!Y4</f>
        <v>-</v>
      </c>
      <c r="Z71" s="40"/>
    </row>
    <row r="72" spans="1:26" x14ac:dyDescent="0.3">
      <c r="A72" s="10">
        <f>'Soil physical'!A5</f>
        <v>0</v>
      </c>
      <c r="B72" s="24" t="str">
        <f>'Soil physical'!B5</f>
        <v>Sand</v>
      </c>
      <c r="C72" s="24"/>
      <c r="D72" s="24"/>
      <c r="E72" s="24"/>
      <c r="F72" s="136"/>
      <c r="G72" s="136"/>
      <c r="H72" s="136"/>
      <c r="I72" s="136"/>
      <c r="J72" s="136"/>
      <c r="K72" s="136"/>
      <c r="L72" s="136"/>
      <c r="M72" s="136"/>
      <c r="N72" s="136"/>
      <c r="O72" s="136"/>
      <c r="P72" s="136"/>
      <c r="Q72" s="136"/>
      <c r="R72" s="136"/>
      <c r="S72" s="136"/>
      <c r="T72" s="136"/>
      <c r="U72" s="136"/>
      <c r="V72" s="136"/>
      <c r="W72" s="136"/>
      <c r="X72" s="136"/>
      <c r="Y72" s="136"/>
      <c r="Z72" s="96"/>
    </row>
    <row r="73" spans="1:26" x14ac:dyDescent="0.3">
      <c r="A73" s="10">
        <f>'Soil physical'!A6</f>
        <v>7</v>
      </c>
      <c r="B73" s="2" t="str">
        <f>'Soil physical'!B6</f>
        <v>Sand_1</v>
      </c>
      <c r="C73" s="2" t="str">
        <f>'Soil physical'!C6</f>
        <v>Sand proportion Layer 1 (%)</v>
      </c>
      <c r="D73" s="2" t="str">
        <f>'Soil physical'!D6</f>
        <v>Value</v>
      </c>
      <c r="E73" s="2" t="str">
        <f>'Soil physical'!E6</f>
        <v>-</v>
      </c>
      <c r="F73" s="135">
        <f>'Soil physical'!F6</f>
        <v>35</v>
      </c>
      <c r="G73" s="135">
        <f>'Soil physical'!G6</f>
        <v>56.75</v>
      </c>
      <c r="H73" s="135">
        <f>'Soil physical'!H6</f>
        <v>35</v>
      </c>
      <c r="I73" s="135">
        <f>'Soil physical'!I6</f>
        <v>35</v>
      </c>
      <c r="J73" s="135">
        <f>'Soil physical'!J6</f>
        <v>35</v>
      </c>
      <c r="K73" s="135">
        <f>'Soil physical'!K6</f>
        <v>35</v>
      </c>
      <c r="L73" s="135" t="str">
        <f>'Soil physical'!L6</f>
        <v>-</v>
      </c>
      <c r="M73" s="135" t="str">
        <f>'Soil physical'!M6</f>
        <v>-</v>
      </c>
      <c r="N73" s="135" t="str">
        <f>'Soil physical'!N6</f>
        <v>-</v>
      </c>
      <c r="O73" s="135" t="str">
        <f>'Soil physical'!O6</f>
        <v>-</v>
      </c>
      <c r="P73" s="135" t="str">
        <f>'Soil physical'!P6</f>
        <v>-</v>
      </c>
      <c r="Q73" s="135" t="str">
        <f>'Soil physical'!Q6</f>
        <v>-</v>
      </c>
      <c r="R73" s="135" t="str">
        <f>'Soil physical'!R6</f>
        <v>-</v>
      </c>
      <c r="S73" s="135" t="str">
        <f>'Soil physical'!S6</f>
        <v>-</v>
      </c>
      <c r="T73" s="135" t="str">
        <f>'Soil physical'!T6</f>
        <v>-</v>
      </c>
      <c r="U73" s="135" t="str">
        <f>'Soil physical'!U6</f>
        <v>-</v>
      </c>
      <c r="V73" s="135" t="str">
        <f>'Soil physical'!V6</f>
        <v>-</v>
      </c>
      <c r="W73" s="135" t="str">
        <f>'Soil physical'!W6</f>
        <v>-</v>
      </c>
      <c r="X73" s="135" t="str">
        <f>'Soil physical'!X6</f>
        <v>-</v>
      </c>
      <c r="Y73" s="135" t="str">
        <f>'Soil physical'!Y6</f>
        <v>-</v>
      </c>
      <c r="Z73" s="40"/>
    </row>
    <row r="74" spans="1:26" x14ac:dyDescent="0.3">
      <c r="A74" s="10">
        <f>'Soil physical'!A7</f>
        <v>8</v>
      </c>
      <c r="B74" s="2" t="str">
        <f>'Soil physical'!B7</f>
        <v>Sand_2</v>
      </c>
      <c r="C74" s="2" t="str">
        <f>'Soil physical'!C7</f>
        <v>Sand proportion Layer 2 (%)</v>
      </c>
      <c r="D74" s="2" t="str">
        <f>'Soil physical'!D7</f>
        <v>Value</v>
      </c>
      <c r="E74" s="2" t="str">
        <f>'Soil physical'!E7</f>
        <v>-</v>
      </c>
      <c r="F74" s="135">
        <f>'Soil physical'!F7</f>
        <v>35</v>
      </c>
      <c r="G74" s="135">
        <f>'Soil physical'!G7</f>
        <v>59</v>
      </c>
      <c r="H74" s="135">
        <f>'Soil physical'!H7</f>
        <v>35</v>
      </c>
      <c r="I74" s="135">
        <f>'Soil physical'!I7</f>
        <v>35</v>
      </c>
      <c r="J74" s="135">
        <f>'Soil physical'!J7</f>
        <v>35</v>
      </c>
      <c r="K74" s="135">
        <f>'Soil physical'!K7</f>
        <v>35</v>
      </c>
      <c r="L74" s="135" t="str">
        <f>'Soil physical'!L7</f>
        <v>-</v>
      </c>
      <c r="M74" s="135" t="str">
        <f>'Soil physical'!M7</f>
        <v>-</v>
      </c>
      <c r="N74" s="135" t="str">
        <f>'Soil physical'!N7</f>
        <v>-</v>
      </c>
      <c r="O74" s="135" t="str">
        <f>'Soil physical'!O7</f>
        <v>-</v>
      </c>
      <c r="P74" s="135" t="str">
        <f>'Soil physical'!P7</f>
        <v>-</v>
      </c>
      <c r="Q74" s="135" t="str">
        <f>'Soil physical'!Q7</f>
        <v>-</v>
      </c>
      <c r="R74" s="135" t="str">
        <f>'Soil physical'!R7</f>
        <v>-</v>
      </c>
      <c r="S74" s="135" t="str">
        <f>'Soil physical'!S7</f>
        <v>-</v>
      </c>
      <c r="T74" s="135" t="str">
        <f>'Soil physical'!T7</f>
        <v>-</v>
      </c>
      <c r="U74" s="135" t="str">
        <f>'Soil physical'!U7</f>
        <v>-</v>
      </c>
      <c r="V74" s="135" t="str">
        <f>'Soil physical'!V7</f>
        <v>-</v>
      </c>
      <c r="W74" s="135" t="str">
        <f>'Soil physical'!W7</f>
        <v>-</v>
      </c>
      <c r="X74" s="135" t="str">
        <f>'Soil physical'!X7</f>
        <v>-</v>
      </c>
      <c r="Y74" s="135" t="str">
        <f>'Soil physical'!Y7</f>
        <v>-</v>
      </c>
      <c r="Z74" s="40"/>
    </row>
    <row r="75" spans="1:26" x14ac:dyDescent="0.3">
      <c r="A75" s="10">
        <f>'Soil physical'!A8</f>
        <v>0</v>
      </c>
      <c r="B75" s="24" t="str">
        <f>'Soil physical'!B8</f>
        <v>Stone</v>
      </c>
      <c r="C75" s="24"/>
      <c r="D75" s="24"/>
      <c r="E75" s="24"/>
      <c r="F75" s="23"/>
      <c r="G75" s="23"/>
      <c r="H75" s="23"/>
      <c r="I75" s="23"/>
      <c r="J75" s="23"/>
      <c r="K75" s="23"/>
      <c r="L75" s="23"/>
      <c r="M75" s="23"/>
      <c r="N75" s="23"/>
      <c r="O75" s="23"/>
      <c r="P75" s="23"/>
      <c r="Q75" s="23"/>
      <c r="R75" s="23"/>
      <c r="S75" s="23"/>
      <c r="T75" s="23"/>
      <c r="U75" s="23"/>
      <c r="V75" s="23"/>
      <c r="W75" s="23"/>
      <c r="X75" s="23"/>
      <c r="Y75" s="23"/>
      <c r="Z75" s="96"/>
    </row>
    <row r="76" spans="1:26" x14ac:dyDescent="0.3">
      <c r="A76" s="10">
        <f>'Soil physical'!A9</f>
        <v>9</v>
      </c>
      <c r="B76" s="2" t="str">
        <f>'Soil physical'!B9</f>
        <v>Stone_content_1</v>
      </c>
      <c r="C76" s="2" t="str">
        <f>'Soil physical'!C9</f>
        <v>Stone proportion Layer 1 (%)</v>
      </c>
      <c r="D76" s="2" t="str">
        <f>'Soil physical'!D9</f>
        <v>Value</v>
      </c>
      <c r="E76" s="2" t="str">
        <f>'Soil physical'!E9</f>
        <v>-</v>
      </c>
      <c r="F76" s="10" t="str">
        <f>'Soil physical'!F9</f>
        <v>-</v>
      </c>
      <c r="G76" s="10" t="str">
        <f>'Soil physical'!G9</f>
        <v>-</v>
      </c>
      <c r="H76" s="10" t="str">
        <f>'Soil physical'!H9</f>
        <v>-</v>
      </c>
      <c r="I76" s="10" t="str">
        <f>'Soil physical'!I9</f>
        <v>-</v>
      </c>
      <c r="J76" s="10" t="str">
        <f>'Soil physical'!J9</f>
        <v>-</v>
      </c>
      <c r="K76" s="10" t="str">
        <f>'Soil physical'!K9</f>
        <v>-</v>
      </c>
      <c r="L76" s="10" t="str">
        <f>'Soil physical'!L9</f>
        <v>-</v>
      </c>
      <c r="M76" s="10" t="str">
        <f>'Soil physical'!M9</f>
        <v>-</v>
      </c>
      <c r="N76" s="10" t="str">
        <f>'Soil physical'!N9</f>
        <v>-</v>
      </c>
      <c r="O76" s="10" t="str">
        <f>'Soil physical'!O9</f>
        <v>-</v>
      </c>
      <c r="P76" s="10" t="str">
        <f>'Soil physical'!P9</f>
        <v>-</v>
      </c>
      <c r="Q76" s="10" t="str">
        <f>'Soil physical'!Q9</f>
        <v>-</v>
      </c>
      <c r="R76" s="10" t="str">
        <f>'Soil physical'!R9</f>
        <v>-</v>
      </c>
      <c r="S76" s="10" t="str">
        <f>'Soil physical'!S9</f>
        <v>-</v>
      </c>
      <c r="T76" s="10" t="str">
        <f>'Soil physical'!T9</f>
        <v>-</v>
      </c>
      <c r="U76" s="10" t="str">
        <f>'Soil physical'!U9</f>
        <v>-</v>
      </c>
      <c r="V76" s="10" t="str">
        <f>'Soil physical'!V9</f>
        <v>-</v>
      </c>
      <c r="W76" s="10" t="str">
        <f>'Soil physical'!W9</f>
        <v>-</v>
      </c>
      <c r="X76" s="10" t="str">
        <f>'Soil physical'!X9</f>
        <v>-</v>
      </c>
      <c r="Y76" s="10" t="str">
        <f>'Soil physical'!Y9</f>
        <v>-</v>
      </c>
      <c r="Z76" s="40"/>
    </row>
    <row r="77" spans="1:26" x14ac:dyDescent="0.3">
      <c r="A77" s="10">
        <f>'Soil physical'!A10</f>
        <v>10</v>
      </c>
      <c r="B77" s="2" t="str">
        <f>'Soil physical'!B10</f>
        <v>Stone_content_2</v>
      </c>
      <c r="C77" s="2" t="str">
        <f>'Soil physical'!C10</f>
        <v>Stone proportion Layer 2 (%)</v>
      </c>
      <c r="D77" s="2" t="str">
        <f>'Soil physical'!D10</f>
        <v>Value</v>
      </c>
      <c r="E77" s="2" t="str">
        <f>'Soil physical'!E10</f>
        <v>-</v>
      </c>
      <c r="F77" s="10" t="str">
        <f>'Soil physical'!F10</f>
        <v>-</v>
      </c>
      <c r="G77" s="10" t="str">
        <f>'Soil physical'!G10</f>
        <v>-</v>
      </c>
      <c r="H77" s="10" t="str">
        <f>'Soil physical'!H10</f>
        <v>-</v>
      </c>
      <c r="I77" s="10" t="str">
        <f>'Soil physical'!I10</f>
        <v>-</v>
      </c>
      <c r="J77" s="10" t="str">
        <f>'Soil physical'!J10</f>
        <v>-</v>
      </c>
      <c r="K77" s="10" t="str">
        <f>'Soil physical'!K10</f>
        <v>-</v>
      </c>
      <c r="L77" s="10" t="str">
        <f>'Soil physical'!L10</f>
        <v>-</v>
      </c>
      <c r="M77" s="10" t="str">
        <f>'Soil physical'!M10</f>
        <v>-</v>
      </c>
      <c r="N77" s="10" t="str">
        <f>'Soil physical'!N10</f>
        <v>-</v>
      </c>
      <c r="O77" s="10" t="str">
        <f>'Soil physical'!O10</f>
        <v>-</v>
      </c>
      <c r="P77" s="10" t="str">
        <f>'Soil physical'!P10</f>
        <v>-</v>
      </c>
      <c r="Q77" s="10" t="str">
        <f>'Soil physical'!Q10</f>
        <v>-</v>
      </c>
      <c r="R77" s="10" t="str">
        <f>'Soil physical'!R10</f>
        <v>-</v>
      </c>
      <c r="S77" s="10" t="str">
        <f>'Soil physical'!S10</f>
        <v>-</v>
      </c>
      <c r="T77" s="10" t="str">
        <f>'Soil physical'!T10</f>
        <v>-</v>
      </c>
      <c r="U77" s="10" t="str">
        <f>'Soil physical'!U10</f>
        <v>-</v>
      </c>
      <c r="V77" s="10" t="str">
        <f>'Soil physical'!V10</f>
        <v>-</v>
      </c>
      <c r="W77" s="10" t="str">
        <f>'Soil physical'!W10</f>
        <v>-</v>
      </c>
      <c r="X77" s="10" t="str">
        <f>'Soil physical'!X10</f>
        <v>-</v>
      </c>
      <c r="Y77" s="10" t="str">
        <f>'Soil physical'!Y10</f>
        <v>-</v>
      </c>
      <c r="Z77" s="40"/>
    </row>
    <row r="78" spans="1:26" x14ac:dyDescent="0.3">
      <c r="A78" s="10">
        <f>'Soil physical'!A11</f>
        <v>0</v>
      </c>
      <c r="B78" s="24" t="str">
        <f>'Soil physical'!B11</f>
        <v>Bulk density</v>
      </c>
      <c r="C78" s="24"/>
      <c r="D78" s="24"/>
      <c r="E78" s="24"/>
      <c r="F78" s="23"/>
      <c r="G78" s="23"/>
      <c r="H78" s="23"/>
      <c r="I78" s="23"/>
      <c r="J78" s="23"/>
      <c r="K78" s="23"/>
      <c r="L78" s="23"/>
      <c r="M78" s="23"/>
      <c r="N78" s="23"/>
      <c r="O78" s="23"/>
      <c r="P78" s="23"/>
      <c r="Q78" s="23"/>
      <c r="R78" s="23"/>
      <c r="S78" s="23"/>
      <c r="T78" s="23"/>
      <c r="U78" s="23"/>
      <c r="V78" s="23"/>
      <c r="W78" s="23"/>
      <c r="X78" s="23"/>
      <c r="Y78" s="23"/>
      <c r="Z78" s="96"/>
    </row>
    <row r="79" spans="1:26" x14ac:dyDescent="0.3">
      <c r="A79" s="10">
        <f>'Soil physical'!A12</f>
        <v>1</v>
      </c>
      <c r="B79" s="2" t="str">
        <f>'Soil physical'!B12</f>
        <v>Bulk_density_1</v>
      </c>
      <c r="C79" s="2" t="str">
        <f>'Soil physical'!C12</f>
        <v>Bulk Density Layer 1 (ton/m3)</v>
      </c>
      <c r="D79" s="2" t="str">
        <f>'Soil physical'!D12</f>
        <v>Value</v>
      </c>
      <c r="E79" s="2" t="str">
        <f>'Soil physical'!E12</f>
        <v>-</v>
      </c>
      <c r="F79" s="10">
        <f>'Soil physical'!F12</f>
        <v>1.5</v>
      </c>
      <c r="G79" s="10">
        <f>'Soil physical'!G12</f>
        <v>1.4275</v>
      </c>
      <c r="H79" s="10">
        <f>'Soil physical'!H12</f>
        <v>1.5</v>
      </c>
      <c r="I79" s="10">
        <f>'Soil physical'!I12</f>
        <v>1.5</v>
      </c>
      <c r="J79" s="10">
        <f>'Soil physical'!J12</f>
        <v>1.5</v>
      </c>
      <c r="K79" s="10">
        <f>'Soil physical'!K12</f>
        <v>1.5</v>
      </c>
      <c r="L79" s="10" t="str">
        <f>'Soil physical'!L12</f>
        <v>-</v>
      </c>
      <c r="M79" s="10" t="str">
        <f>'Soil physical'!M12</f>
        <v>-</v>
      </c>
      <c r="N79" s="10" t="str">
        <f>'Soil physical'!N12</f>
        <v>-</v>
      </c>
      <c r="O79" s="10" t="str">
        <f>'Soil physical'!O12</f>
        <v>-</v>
      </c>
      <c r="P79" s="10" t="str">
        <f>'Soil physical'!P12</f>
        <v>-</v>
      </c>
      <c r="Q79" s="10" t="str">
        <f>'Soil physical'!Q12</f>
        <v>-</v>
      </c>
      <c r="R79" s="10" t="str">
        <f>'Soil physical'!R12</f>
        <v>-</v>
      </c>
      <c r="S79" s="10" t="str">
        <f>'Soil physical'!S12</f>
        <v>-</v>
      </c>
      <c r="T79" s="10" t="str">
        <f>'Soil physical'!T12</f>
        <v>-</v>
      </c>
      <c r="U79" s="10" t="str">
        <f>'Soil physical'!U12</f>
        <v>-</v>
      </c>
      <c r="V79" s="10" t="str">
        <f>'Soil physical'!V12</f>
        <v>-</v>
      </c>
      <c r="W79" s="10" t="str">
        <f>'Soil physical'!W12</f>
        <v>-</v>
      </c>
      <c r="X79" s="10" t="str">
        <f>'Soil physical'!X12</f>
        <v>-</v>
      </c>
      <c r="Y79" s="10" t="str">
        <f>'Soil physical'!Y12</f>
        <v>-</v>
      </c>
      <c r="Z79" s="40"/>
    </row>
    <row r="80" spans="1:26" x14ac:dyDescent="0.3">
      <c r="A80" s="10">
        <f>'Soil physical'!A13</f>
        <v>2</v>
      </c>
      <c r="B80" s="2" t="str">
        <f>'Soil physical'!B13</f>
        <v>Bulk_density_2</v>
      </c>
      <c r="C80" s="2" t="str">
        <f>'Soil physical'!C13</f>
        <v>Bulk Density Layer 2 (ton/m3)</v>
      </c>
      <c r="D80" s="2" t="str">
        <f>'Soil physical'!D13</f>
        <v>Value</v>
      </c>
      <c r="E80" s="2" t="str">
        <f>'Soil physical'!E13</f>
        <v>-</v>
      </c>
      <c r="F80" s="10">
        <f>'Soil physical'!F13</f>
        <v>1.5</v>
      </c>
      <c r="G80" s="10">
        <f>'Soil physical'!G13</f>
        <v>1.45</v>
      </c>
      <c r="H80" s="10">
        <f>'Soil physical'!H13</f>
        <v>1.5</v>
      </c>
      <c r="I80" s="10">
        <f>'Soil physical'!I13</f>
        <v>1.5</v>
      </c>
      <c r="J80" s="10">
        <f>'Soil physical'!J13</f>
        <v>1.5</v>
      </c>
      <c r="K80" s="10">
        <f>'Soil physical'!K13</f>
        <v>1.5</v>
      </c>
      <c r="L80" s="10" t="str">
        <f>'Soil physical'!L13</f>
        <v>-</v>
      </c>
      <c r="M80" s="10" t="str">
        <f>'Soil physical'!M13</f>
        <v>-</v>
      </c>
      <c r="N80" s="10" t="str">
        <f>'Soil physical'!N13</f>
        <v>-</v>
      </c>
      <c r="O80" s="10" t="str">
        <f>'Soil physical'!O13</f>
        <v>-</v>
      </c>
      <c r="P80" s="10" t="str">
        <f>'Soil physical'!P13</f>
        <v>-</v>
      </c>
      <c r="Q80" s="10" t="str">
        <f>'Soil physical'!Q13</f>
        <v>-</v>
      </c>
      <c r="R80" s="10" t="str">
        <f>'Soil physical'!R13</f>
        <v>-</v>
      </c>
      <c r="S80" s="10" t="str">
        <f>'Soil physical'!S13</f>
        <v>-</v>
      </c>
      <c r="T80" s="10" t="str">
        <f>'Soil physical'!T13</f>
        <v>-</v>
      </c>
      <c r="U80" s="10" t="str">
        <f>'Soil physical'!U13</f>
        <v>-</v>
      </c>
      <c r="V80" s="10" t="str">
        <f>'Soil physical'!V13</f>
        <v>-</v>
      </c>
      <c r="W80" s="10" t="str">
        <f>'Soil physical'!W13</f>
        <v>-</v>
      </c>
      <c r="X80" s="10" t="str">
        <f>'Soil physical'!X13</f>
        <v>-</v>
      </c>
      <c r="Y80" s="10" t="str">
        <f>'Soil physical'!Y13</f>
        <v>-</v>
      </c>
      <c r="Z80" s="40"/>
    </row>
    <row r="81" spans="1:26" x14ac:dyDescent="0.3">
      <c r="A81" s="10">
        <f>'Soil physical'!A14</f>
        <v>0</v>
      </c>
      <c r="B81" s="24" t="str">
        <f>'Soil physical'!B14</f>
        <v>Soil depth</v>
      </c>
      <c r="C81" s="24"/>
      <c r="D81" s="24"/>
      <c r="E81" s="24"/>
      <c r="F81" s="23"/>
      <c r="G81" s="23"/>
      <c r="H81" s="23"/>
      <c r="I81" s="23"/>
      <c r="J81" s="23"/>
      <c r="K81" s="23"/>
      <c r="L81" s="23"/>
      <c r="M81" s="23"/>
      <c r="N81" s="23"/>
      <c r="O81" s="23"/>
      <c r="P81" s="23"/>
      <c r="Q81" s="23"/>
      <c r="R81" s="23"/>
      <c r="S81" s="23"/>
      <c r="T81" s="23"/>
      <c r="U81" s="23"/>
      <c r="V81" s="23"/>
      <c r="W81" s="23"/>
      <c r="X81" s="23"/>
      <c r="Y81" s="23"/>
      <c r="Z81" s="96"/>
    </row>
    <row r="82" spans="1:26" x14ac:dyDescent="0.3">
      <c r="A82" s="10">
        <f>'Soil physical'!A15</f>
        <v>5</v>
      </c>
      <c r="B82" s="2" t="str">
        <f>'Soil physical'!B15</f>
        <v>Depth_to_L2</v>
      </c>
      <c r="C82" s="2" t="str">
        <f>'Soil physical'!C15</f>
        <v>Depth of Layer 1 (Topsoil) (cm)</v>
      </c>
      <c r="D82" s="2" t="str">
        <f>'Soil physical'!D15</f>
        <v>Value</v>
      </c>
      <c r="E82" s="2" t="str">
        <f>'Soil physical'!E15</f>
        <v>-</v>
      </c>
      <c r="F82" s="10">
        <f>'Soil physical'!F15</f>
        <v>10</v>
      </c>
      <c r="G82" s="10">
        <f>'Soil physical'!G15</f>
        <v>50</v>
      </c>
      <c r="H82" s="10">
        <f>'Soil physical'!H15</f>
        <v>20</v>
      </c>
      <c r="I82" s="10">
        <f>'Soil physical'!I15</f>
        <v>10</v>
      </c>
      <c r="J82" s="10">
        <f>'Soil physical'!J15</f>
        <v>20</v>
      </c>
      <c r="K82" s="10">
        <f>'Soil physical'!K15</f>
        <v>10</v>
      </c>
      <c r="L82" s="10" t="str">
        <f>'Soil physical'!L15</f>
        <v>-</v>
      </c>
      <c r="M82" s="10" t="str">
        <f>'Soil physical'!M15</f>
        <v>-</v>
      </c>
      <c r="N82" s="10" t="str">
        <f>'Soil physical'!N15</f>
        <v>-</v>
      </c>
      <c r="O82" s="10" t="str">
        <f>'Soil physical'!O15</f>
        <v>-</v>
      </c>
      <c r="P82" s="10" t="str">
        <f>'Soil physical'!P15</f>
        <v>-</v>
      </c>
      <c r="Q82" s="10" t="str">
        <f>'Soil physical'!Q15</f>
        <v>-</v>
      </c>
      <c r="R82" s="10" t="str">
        <f>'Soil physical'!R15</f>
        <v>-</v>
      </c>
      <c r="S82" s="10" t="str">
        <f>'Soil physical'!S15</f>
        <v>-</v>
      </c>
      <c r="T82" s="10" t="str">
        <f>'Soil physical'!T15</f>
        <v>-</v>
      </c>
      <c r="U82" s="10" t="str">
        <f>'Soil physical'!U15</f>
        <v>-</v>
      </c>
      <c r="V82" s="10" t="str">
        <f>'Soil physical'!V15</f>
        <v>-</v>
      </c>
      <c r="W82" s="10" t="str">
        <f>'Soil physical'!W15</f>
        <v>-</v>
      </c>
      <c r="X82" s="10" t="str">
        <f>'Soil physical'!X15</f>
        <v>-</v>
      </c>
      <c r="Y82" s="10" t="str">
        <f>'Soil physical'!Y15</f>
        <v>-</v>
      </c>
      <c r="Z82" s="40"/>
    </row>
    <row r="83" spans="1:26" x14ac:dyDescent="0.3">
      <c r="A83" s="10">
        <f>'Soil physical'!A16</f>
        <v>6</v>
      </c>
      <c r="B83" s="2" t="str">
        <f>'Soil physical'!B16</f>
        <v>Depth_to_L3</v>
      </c>
      <c r="C83" s="2" t="str">
        <f>'Soil physical'!C16</f>
        <v>Depth of Layer 2 (Subsoil) (cm)</v>
      </c>
      <c r="D83" s="2" t="str">
        <f>'Soil physical'!D16</f>
        <v>Value</v>
      </c>
      <c r="E83" s="2" t="str">
        <f>'Soil physical'!E16</f>
        <v>-</v>
      </c>
      <c r="F83" s="10">
        <f>'Soil physical'!F16</f>
        <v>50</v>
      </c>
      <c r="G83" s="10">
        <f>'Soil physical'!G16</f>
        <v>50</v>
      </c>
      <c r="H83" s="10">
        <f>'Soil physical'!H16</f>
        <v>35</v>
      </c>
      <c r="I83" s="10">
        <f>'Soil physical'!I16</f>
        <v>20</v>
      </c>
      <c r="J83" s="10">
        <f>'Soil physical'!J16</f>
        <v>35</v>
      </c>
      <c r="K83" s="10">
        <f>'Soil physical'!K16</f>
        <v>20</v>
      </c>
      <c r="L83" s="10" t="str">
        <f>'Soil physical'!L16</f>
        <v>-</v>
      </c>
      <c r="M83" s="10" t="str">
        <f>'Soil physical'!M16</f>
        <v>-</v>
      </c>
      <c r="N83" s="10" t="str">
        <f>'Soil physical'!N16</f>
        <v>-</v>
      </c>
      <c r="O83" s="10" t="str">
        <f>'Soil physical'!O16</f>
        <v>-</v>
      </c>
      <c r="P83" s="10" t="str">
        <f>'Soil physical'!P16</f>
        <v>-</v>
      </c>
      <c r="Q83" s="10" t="str">
        <f>'Soil physical'!Q16</f>
        <v>-</v>
      </c>
      <c r="R83" s="10" t="str">
        <f>'Soil physical'!R16</f>
        <v>-</v>
      </c>
      <c r="S83" s="10" t="str">
        <f>'Soil physical'!S16</f>
        <v>-</v>
      </c>
      <c r="T83" s="10" t="str">
        <f>'Soil physical'!T16</f>
        <v>-</v>
      </c>
      <c r="U83" s="10" t="str">
        <f>'Soil physical'!U16</f>
        <v>-</v>
      </c>
      <c r="V83" s="10" t="str">
        <f>'Soil physical'!V16</f>
        <v>-</v>
      </c>
      <c r="W83" s="10" t="str">
        <f>'Soil physical'!W16</f>
        <v>-</v>
      </c>
      <c r="X83" s="10" t="str">
        <f>'Soil physical'!X16</f>
        <v>-</v>
      </c>
      <c r="Y83" s="10" t="str">
        <f>'Soil physical'!Y16</f>
        <v>-</v>
      </c>
      <c r="Z83" s="40"/>
    </row>
    <row r="84" spans="1:26" x14ac:dyDescent="0.3">
      <c r="A84" s="91"/>
      <c r="B84" s="71" t="s">
        <v>217</v>
      </c>
      <c r="C84" s="71"/>
      <c r="D84" s="71"/>
      <c r="E84" s="71"/>
      <c r="F84" s="91"/>
      <c r="G84" s="91"/>
      <c r="H84" s="91"/>
      <c r="I84" s="91"/>
      <c r="J84" s="91"/>
      <c r="K84" s="91"/>
      <c r="L84" s="91"/>
      <c r="M84" s="91"/>
      <c r="N84" s="91"/>
      <c r="O84" s="91"/>
      <c r="P84" s="91"/>
      <c r="Q84" s="91"/>
      <c r="R84" s="91"/>
      <c r="S84" s="91"/>
      <c r="T84" s="91"/>
      <c r="U84" s="91"/>
      <c r="V84" s="91"/>
      <c r="W84" s="91"/>
      <c r="X84" s="91"/>
      <c r="Y84" s="91"/>
      <c r="Z84" s="98"/>
    </row>
    <row r="85" spans="1:26" x14ac:dyDescent="0.3">
      <c r="A85" s="10">
        <f>Vegetation!A2</f>
        <v>0</v>
      </c>
      <c r="B85" s="24" t="str">
        <f>Vegetation!B2</f>
        <v>Soil condition</v>
      </c>
      <c r="C85" s="24"/>
      <c r="D85" s="24"/>
      <c r="E85" s="24"/>
      <c r="F85" s="23"/>
      <c r="G85" s="23"/>
      <c r="H85" s="23"/>
      <c r="I85" s="23"/>
      <c r="J85" s="23"/>
      <c r="K85" s="23"/>
      <c r="L85" s="23"/>
      <c r="M85" s="23"/>
      <c r="N85" s="23"/>
      <c r="O85" s="23"/>
      <c r="P85" s="23"/>
      <c r="Q85" s="23"/>
      <c r="R85" s="23"/>
      <c r="S85" s="23"/>
      <c r="T85" s="23"/>
      <c r="U85" s="23"/>
      <c r="V85" s="23"/>
      <c r="W85" s="23"/>
      <c r="X85" s="23"/>
      <c r="Y85" s="23"/>
      <c r="Z85" s="96"/>
    </row>
    <row r="86" spans="1:26" x14ac:dyDescent="0.3">
      <c r="A86" s="10">
        <f>Vegetation!A3</f>
        <v>1</v>
      </c>
      <c r="B86" s="2" t="str">
        <f>Vegetation!B3</f>
        <v>Soil_Nutrient_Status</v>
      </c>
      <c r="C86" s="2" t="str">
        <f>Vegetation!C3</f>
        <v>Topsoil nutrient status</v>
      </c>
      <c r="D86" s="2" t="str">
        <f>Vegetation!D3</f>
        <v>Class</v>
      </c>
      <c r="E86" s="2" t="str">
        <f>Vegetation!E3</f>
        <v>-</v>
      </c>
      <c r="F86" s="10" t="str">
        <f>Vegetation!F3</f>
        <v>Low</v>
      </c>
      <c r="G86" s="10" t="str">
        <f>Vegetation!G3</f>
        <v>Moderate</v>
      </c>
      <c r="H86" s="10" t="str">
        <f>Vegetation!H3</f>
        <v>High</v>
      </c>
      <c r="I86" s="10" t="str">
        <f>Vegetation!I3</f>
        <v>High</v>
      </c>
      <c r="J86" s="10" t="str">
        <f>Vegetation!J3</f>
        <v>High</v>
      </c>
      <c r="K86" s="10" t="str">
        <f>Vegetation!K3</f>
        <v>High</v>
      </c>
      <c r="L86" s="10" t="str">
        <f>Vegetation!L3</f>
        <v>-</v>
      </c>
      <c r="M86" s="10" t="str">
        <f>Vegetation!M3</f>
        <v>-</v>
      </c>
      <c r="N86" s="10" t="str">
        <f>Vegetation!N3</f>
        <v>-</v>
      </c>
      <c r="O86" s="10" t="str">
        <f>Vegetation!O3</f>
        <v>-</v>
      </c>
      <c r="P86" s="10" t="str">
        <f>Vegetation!P3</f>
        <v>-</v>
      </c>
      <c r="Q86" s="10" t="str">
        <f>Vegetation!Q3</f>
        <v>-</v>
      </c>
      <c r="R86" s="10" t="str">
        <f>Vegetation!R3</f>
        <v>-</v>
      </c>
      <c r="S86" s="10" t="str">
        <f>Vegetation!S3</f>
        <v>-</v>
      </c>
      <c r="T86" s="10" t="str">
        <f>Vegetation!T3</f>
        <v>-</v>
      </c>
      <c r="U86" s="10" t="str">
        <f>Vegetation!U3</f>
        <v>-</v>
      </c>
      <c r="V86" s="10" t="str">
        <f>Vegetation!V3</f>
        <v>-</v>
      </c>
      <c r="W86" s="10" t="str">
        <f>Vegetation!W3</f>
        <v>-</v>
      </c>
      <c r="X86" s="10" t="str">
        <f>Vegetation!X3</f>
        <v>-</v>
      </c>
      <c r="Y86" s="10" t="str">
        <f>Vegetation!Y3</f>
        <v>-</v>
      </c>
      <c r="Z86" s="40"/>
    </row>
    <row r="87" spans="1:26" x14ac:dyDescent="0.3">
      <c r="A87" s="10">
        <f>Vegetation!A4</f>
        <v>2</v>
      </c>
      <c r="B87" s="2" t="str">
        <f>Vegetation!B4</f>
        <v>Topsoil_organic_matter</v>
      </c>
      <c r="C87" s="2" t="str">
        <f>Vegetation!C4</f>
        <v>Topsoil organic matter</v>
      </c>
      <c r="D87" s="2" t="str">
        <f>Vegetation!D4</f>
        <v>Class</v>
      </c>
      <c r="E87" s="2" t="str">
        <f>Vegetation!E4</f>
        <v>Calculated by model.  Optional input</v>
      </c>
      <c r="F87" s="10" t="str">
        <f>Vegetation!F4</f>
        <v>Low</v>
      </c>
      <c r="G87" s="10" t="str">
        <f>Vegetation!G4</f>
        <v>Low</v>
      </c>
      <c r="H87" s="10" t="str">
        <f>Vegetation!H4</f>
        <v>Medium</v>
      </c>
      <c r="I87" s="10" t="str">
        <f>Vegetation!I4</f>
        <v>High</v>
      </c>
      <c r="J87" s="10" t="str">
        <f>Vegetation!J4</f>
        <v>High</v>
      </c>
      <c r="K87" s="10" t="str">
        <f>Vegetation!K4</f>
        <v>High</v>
      </c>
      <c r="L87" s="10" t="str">
        <f>Vegetation!L4</f>
        <v>-</v>
      </c>
      <c r="M87" s="10" t="str">
        <f>Vegetation!M4</f>
        <v>-</v>
      </c>
      <c r="N87" s="10" t="str">
        <f>Vegetation!N4</f>
        <v>-</v>
      </c>
      <c r="O87" s="10" t="str">
        <f>Vegetation!O4</f>
        <v>-</v>
      </c>
      <c r="P87" s="10" t="str">
        <f>Vegetation!P4</f>
        <v>-</v>
      </c>
      <c r="Q87" s="10" t="str">
        <f>Vegetation!Q4</f>
        <v>-</v>
      </c>
      <c r="R87" s="10" t="str">
        <f>Vegetation!R4</f>
        <v>-</v>
      </c>
      <c r="S87" s="10" t="str">
        <f>Vegetation!S4</f>
        <v>-</v>
      </c>
      <c r="T87" s="10" t="str">
        <f>Vegetation!T4</f>
        <v>-</v>
      </c>
      <c r="U87" s="10" t="str">
        <f>Vegetation!U4</f>
        <v>-</v>
      </c>
      <c r="V87" s="10" t="str">
        <f>Vegetation!V4</f>
        <v>-</v>
      </c>
      <c r="W87" s="10" t="str">
        <f>Vegetation!W4</f>
        <v>-</v>
      </c>
      <c r="X87" s="10" t="str">
        <f>Vegetation!X4</f>
        <v>-</v>
      </c>
      <c r="Y87" s="10" t="str">
        <f>Vegetation!Y4</f>
        <v>-</v>
      </c>
      <c r="Z87" s="40"/>
    </row>
    <row r="88" spans="1:26" x14ac:dyDescent="0.3">
      <c r="A88" s="10">
        <f>Vegetation!A5</f>
        <v>0</v>
      </c>
      <c r="B88" s="24" t="str">
        <f>Vegetation!B5</f>
        <v>Vegetation cover</v>
      </c>
      <c r="C88" s="24"/>
      <c r="D88" s="24"/>
      <c r="E88" s="24"/>
      <c r="F88" s="23"/>
      <c r="G88" s="23"/>
      <c r="H88" s="23"/>
      <c r="I88" s="23"/>
      <c r="J88" s="23"/>
      <c r="K88" s="23"/>
      <c r="L88" s="23"/>
      <c r="M88" s="23"/>
      <c r="N88" s="23"/>
      <c r="O88" s="23"/>
      <c r="P88" s="23"/>
      <c r="Q88" s="23"/>
      <c r="R88" s="23"/>
      <c r="S88" s="23"/>
      <c r="T88" s="23"/>
      <c r="U88" s="23"/>
      <c r="V88" s="23"/>
      <c r="W88" s="23"/>
      <c r="X88" s="23"/>
      <c r="Y88" s="23"/>
      <c r="Z88" s="96"/>
    </row>
    <row r="89" spans="1:26" x14ac:dyDescent="0.3">
      <c r="A89" s="10">
        <f>Vegetation!A6</f>
        <v>3</v>
      </c>
      <c r="B89" s="2" t="str">
        <f>Vegetation!B6</f>
        <v>Annual_spp_groundcover</v>
      </c>
      <c r="C89" s="2" t="str">
        <f>Vegetation!C6</f>
        <v>Annual species cover (%)</v>
      </c>
      <c r="D89" s="2" t="str">
        <f>Vegetation!D6</f>
        <v>Value</v>
      </c>
      <c r="E89" s="2" t="str">
        <f>Vegetation!E6</f>
        <v>Calculated by model.  Optional input</v>
      </c>
      <c r="F89" s="135">
        <f>Vegetation!F6</f>
        <v>0</v>
      </c>
      <c r="G89" s="135">
        <f>Vegetation!G6</f>
        <v>0</v>
      </c>
      <c r="H89" s="135">
        <f>Vegetation!H6</f>
        <v>79</v>
      </c>
      <c r="I89" s="135">
        <f>Vegetation!I6</f>
        <v>79</v>
      </c>
      <c r="J89" s="135">
        <f>Vegetation!J6</f>
        <v>79</v>
      </c>
      <c r="K89" s="135">
        <f>Vegetation!K6</f>
        <v>79</v>
      </c>
      <c r="L89" s="135">
        <f>Vegetation!L6</f>
        <v>0</v>
      </c>
      <c r="M89" s="135" t="str">
        <f>Vegetation!M6</f>
        <v>-</v>
      </c>
      <c r="N89" s="135" t="str">
        <f>Vegetation!N6</f>
        <v>-</v>
      </c>
      <c r="O89" s="135" t="str">
        <f>Vegetation!O6</f>
        <v>-</v>
      </c>
      <c r="P89" s="135" t="str">
        <f>Vegetation!P6</f>
        <v>-</v>
      </c>
      <c r="Q89" s="135" t="str">
        <f>Vegetation!Q6</f>
        <v>-</v>
      </c>
      <c r="R89" s="135" t="str">
        <f>Vegetation!R6</f>
        <v>-</v>
      </c>
      <c r="S89" s="135" t="str">
        <f>Vegetation!S6</f>
        <v>-</v>
      </c>
      <c r="T89" s="135" t="str">
        <f>Vegetation!T6</f>
        <v>-</v>
      </c>
      <c r="U89" s="135" t="str">
        <f>Vegetation!U6</f>
        <v>-</v>
      </c>
      <c r="V89" s="135" t="str">
        <f>Vegetation!V6</f>
        <v>-</v>
      </c>
      <c r="W89" s="135" t="str">
        <f>Vegetation!W6</f>
        <v>-</v>
      </c>
      <c r="X89" s="135" t="str">
        <f>Vegetation!X6</f>
        <v>-</v>
      </c>
      <c r="Y89" s="135" t="str">
        <f>Vegetation!Y6</f>
        <v>-</v>
      </c>
      <c r="Z89" s="40"/>
    </row>
    <row r="90" spans="1:26" x14ac:dyDescent="0.3">
      <c r="A90" s="10">
        <f>Vegetation!A7</f>
        <v>4</v>
      </c>
      <c r="B90" s="2" t="str">
        <f>Vegetation!B7</f>
        <v>Perennial_spp_groundcover</v>
      </c>
      <c r="C90" s="2" t="str">
        <f>Vegetation!C7</f>
        <v>Perennial species cover (%)</v>
      </c>
      <c r="D90" s="2" t="str">
        <f>Vegetation!D7</f>
        <v>Value</v>
      </c>
      <c r="E90" s="2" t="str">
        <f>Vegetation!E7</f>
        <v>Calculated by model.  Optional input</v>
      </c>
      <c r="F90" s="135">
        <f>Vegetation!F7</f>
        <v>0</v>
      </c>
      <c r="G90" s="135">
        <f>Vegetation!G7</f>
        <v>42.547520519209257</v>
      </c>
      <c r="H90" s="135">
        <f>Vegetation!H7</f>
        <v>79</v>
      </c>
      <c r="I90" s="135">
        <f>Vegetation!I7</f>
        <v>79</v>
      </c>
      <c r="J90" s="135">
        <f>Vegetation!J7</f>
        <v>79</v>
      </c>
      <c r="K90" s="135">
        <f>Vegetation!K7</f>
        <v>79</v>
      </c>
      <c r="L90" s="135" t="str">
        <f>Vegetation!L7</f>
        <v>-</v>
      </c>
      <c r="M90" s="135" t="str">
        <f>Vegetation!M7</f>
        <v>-</v>
      </c>
      <c r="N90" s="135" t="str">
        <f>Vegetation!N7</f>
        <v>-</v>
      </c>
      <c r="O90" s="135" t="str">
        <f>Vegetation!O7</f>
        <v>-</v>
      </c>
      <c r="P90" s="135" t="str">
        <f>Vegetation!P7</f>
        <v>-</v>
      </c>
      <c r="Q90" s="135" t="str">
        <f>Vegetation!Q7</f>
        <v>-</v>
      </c>
      <c r="R90" s="135" t="str">
        <f>Vegetation!R7</f>
        <v>-</v>
      </c>
      <c r="S90" s="135" t="str">
        <f>Vegetation!S7</f>
        <v>-</v>
      </c>
      <c r="T90" s="135" t="str">
        <f>Vegetation!T7</f>
        <v>-</v>
      </c>
      <c r="U90" s="135" t="str">
        <f>Vegetation!U7</f>
        <v>-</v>
      </c>
      <c r="V90" s="135" t="str">
        <f>Vegetation!V7</f>
        <v>-</v>
      </c>
      <c r="W90" s="135" t="str">
        <f>Vegetation!W7</f>
        <v>-</v>
      </c>
      <c r="X90" s="135" t="str">
        <f>Vegetation!X7</f>
        <v>-</v>
      </c>
      <c r="Y90" s="135" t="str">
        <f>Vegetation!Y7</f>
        <v>-</v>
      </c>
      <c r="Z90" s="40"/>
    </row>
    <row r="91" spans="1:26" x14ac:dyDescent="0.3">
      <c r="A91" s="10">
        <f>Vegetation!A8</f>
        <v>6</v>
      </c>
      <c r="B91" s="2" t="str">
        <f>Vegetation!B8</f>
        <v>Woody_spp_cover</v>
      </c>
      <c r="C91" s="2" t="str">
        <f>Vegetation!C8</f>
        <v>Woody species cover (%)</v>
      </c>
      <c r="D91" s="2" t="str">
        <f>Vegetation!D8</f>
        <v>Value</v>
      </c>
      <c r="E91" s="2" t="str">
        <f>Vegetation!E8</f>
        <v>Calculated by model.  Optional input</v>
      </c>
      <c r="F91" s="135">
        <f>Vegetation!F8</f>
        <v>0</v>
      </c>
      <c r="G91" s="135">
        <f>Vegetation!G8</f>
        <v>0</v>
      </c>
      <c r="H91" s="135">
        <f>Vegetation!H8</f>
        <v>0</v>
      </c>
      <c r="I91" s="135">
        <f>Vegetation!I8</f>
        <v>0</v>
      </c>
      <c r="J91" s="135">
        <f>Vegetation!J8</f>
        <v>0</v>
      </c>
      <c r="K91" s="135">
        <f>Vegetation!K8</f>
        <v>0</v>
      </c>
      <c r="L91" s="135" t="str">
        <f>Vegetation!L8</f>
        <v>-</v>
      </c>
      <c r="M91" s="135" t="str">
        <f>Vegetation!M8</f>
        <v>-</v>
      </c>
      <c r="N91" s="135" t="str">
        <f>Vegetation!N8</f>
        <v>-</v>
      </c>
      <c r="O91" s="135" t="str">
        <f>Vegetation!O8</f>
        <v>-</v>
      </c>
      <c r="P91" s="135" t="str">
        <f>Vegetation!P8</f>
        <v>-</v>
      </c>
      <c r="Q91" s="135" t="str">
        <f>Vegetation!Q8</f>
        <v>-</v>
      </c>
      <c r="R91" s="135" t="str">
        <f>Vegetation!R8</f>
        <v>-</v>
      </c>
      <c r="S91" s="135" t="str">
        <f>Vegetation!S8</f>
        <v>-</v>
      </c>
      <c r="T91" s="135" t="str">
        <f>Vegetation!T8</f>
        <v>-</v>
      </c>
      <c r="U91" s="135" t="str">
        <f>Vegetation!U8</f>
        <v>-</v>
      </c>
      <c r="V91" s="135" t="str">
        <f>Vegetation!V8</f>
        <v>-</v>
      </c>
      <c r="W91" s="135" t="str">
        <f>Vegetation!W8</f>
        <v>-</v>
      </c>
      <c r="X91" s="135" t="str">
        <f>Vegetation!X8</f>
        <v>-</v>
      </c>
      <c r="Y91" s="135" t="str">
        <f>Vegetation!Y8</f>
        <v>-</v>
      </c>
      <c r="Z91" s="40"/>
    </row>
    <row r="92" spans="1:26" x14ac:dyDescent="0.3">
      <c r="A92" s="10">
        <f>Vegetation!A9</f>
        <v>5</v>
      </c>
      <c r="B92" s="2" t="str">
        <f>Vegetation!B9</f>
        <v>Vegetation_cover</v>
      </c>
      <c r="C92" s="2" t="str">
        <f>Vegetation!C9</f>
        <v>Total vegetation cover (%)</v>
      </c>
      <c r="D92" s="2" t="str">
        <f>Vegetation!D9</f>
        <v>Value</v>
      </c>
      <c r="E92" s="2" t="str">
        <f>Vegetation!E9</f>
        <v>Calculated by model.  Optional input</v>
      </c>
      <c r="F92" s="135">
        <f>Vegetation!F9</f>
        <v>0</v>
      </c>
      <c r="G92" s="135">
        <f>Vegetation!G9</f>
        <v>42.547520519209257</v>
      </c>
      <c r="H92" s="135">
        <f>Vegetation!H9</f>
        <v>79</v>
      </c>
      <c r="I92" s="135">
        <f>Vegetation!I9</f>
        <v>79</v>
      </c>
      <c r="J92" s="135">
        <f>Vegetation!J9</f>
        <v>79</v>
      </c>
      <c r="K92" s="135">
        <f>Vegetation!K9</f>
        <v>79</v>
      </c>
      <c r="L92" s="135" t="str">
        <f>Vegetation!L9</f>
        <v>-</v>
      </c>
      <c r="M92" s="135" t="str">
        <f>Vegetation!M9</f>
        <v>-</v>
      </c>
      <c r="N92" s="135" t="str">
        <f>Vegetation!N9</f>
        <v>-</v>
      </c>
      <c r="O92" s="135" t="str">
        <f>Vegetation!O9</f>
        <v>-</v>
      </c>
      <c r="P92" s="135" t="str">
        <f>Vegetation!P9</f>
        <v>-</v>
      </c>
      <c r="Q92" s="135" t="str">
        <f>Vegetation!Q9</f>
        <v>-</v>
      </c>
      <c r="R92" s="135" t="str">
        <f>Vegetation!R9</f>
        <v>-</v>
      </c>
      <c r="S92" s="135" t="str">
        <f>Vegetation!S9</f>
        <v>-</v>
      </c>
      <c r="T92" s="135" t="str">
        <f>Vegetation!T9</f>
        <v>-</v>
      </c>
      <c r="U92" s="135" t="str">
        <f>Vegetation!U9</f>
        <v>-</v>
      </c>
      <c r="V92" s="135" t="str">
        <f>Vegetation!V9</f>
        <v>-</v>
      </c>
      <c r="W92" s="135" t="str">
        <f>Vegetation!W9</f>
        <v>-</v>
      </c>
      <c r="X92" s="135" t="str">
        <f>Vegetation!X9</f>
        <v>-</v>
      </c>
      <c r="Y92" s="135" t="str">
        <f>Vegetation!Y9</f>
        <v>-</v>
      </c>
      <c r="Z92" s="40"/>
    </row>
  </sheetData>
  <sheetProtection algorithmName="SHA-512" hashValue="6cLwVIL3g+V6l1dc3uBNVJJKOc5iQnS6oBNeNMFckneUg5GPxZ6cMVQuVLPm+FujF5mzkuYSEatGjyofAOeB3A==" saltValue="vUJoeIkTyOIcyKwXF948+A==" spinCount="100000" sheet="1" objects="1" scenarios="1" selectLockedCells="1" selectUnlockedCells="1"/>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AE95-6E28-4D4A-B4D7-C5F7EBBBAED4}">
  <sheetPr codeName="Sheet13">
    <tabColor rgb="FFFF0000"/>
  </sheetPr>
  <dimension ref="A1:CF63"/>
  <sheetViews>
    <sheetView workbookViewId="0">
      <selection activeCell="I12" sqref="I12"/>
    </sheetView>
  </sheetViews>
  <sheetFormatPr defaultColWidth="8.88671875" defaultRowHeight="12" x14ac:dyDescent="0.3"/>
  <cols>
    <col min="1" max="1" width="9.6640625" style="44" customWidth="1"/>
    <col min="2" max="2" width="14.33203125" style="44" customWidth="1"/>
    <col min="3" max="3" width="49.33203125" style="52" bestFit="1" customWidth="1"/>
    <col min="4" max="6" width="8.88671875" style="44"/>
    <col min="7" max="9" width="12.33203125" style="44" customWidth="1"/>
    <col min="10" max="15" width="8.88671875" style="44"/>
    <col min="16" max="16" width="11.109375" style="44" bestFit="1" customWidth="1"/>
    <col min="17" max="18" width="8.88671875" style="44"/>
    <col min="19" max="19" width="10" style="44" customWidth="1"/>
    <col min="20" max="21" width="8.33203125" style="44" bestFit="1" customWidth="1"/>
    <col min="22" max="23" width="8.6640625" style="44" bestFit="1" customWidth="1"/>
    <col min="24" max="24" width="16.6640625" style="44" customWidth="1"/>
    <col min="25" max="25" width="9.109375" style="44" customWidth="1"/>
    <col min="26" max="26" width="7.88671875" style="44" bestFit="1" customWidth="1"/>
    <col min="27" max="27" width="22.6640625" style="44" customWidth="1"/>
    <col min="28" max="28" width="21.6640625" style="44" customWidth="1"/>
    <col min="29" max="29" width="8.5546875" style="44" bestFit="1" customWidth="1"/>
    <col min="30" max="30" width="8.33203125" style="44" bestFit="1" customWidth="1"/>
    <col min="31" max="31" width="8.109375" style="44" bestFit="1" customWidth="1"/>
    <col min="32" max="32" width="10" style="44" customWidth="1"/>
    <col min="33" max="33" width="14" style="44" customWidth="1"/>
    <col min="34" max="34" width="8.5546875" style="44" bestFit="1" customWidth="1"/>
    <col min="35" max="35" width="8.109375" style="47" bestFit="1" customWidth="1"/>
    <col min="36" max="36" width="7.109375" style="44" bestFit="1" customWidth="1"/>
    <col min="37" max="61" width="8.88671875" style="44"/>
    <col min="62" max="63" width="14.44140625" style="44" customWidth="1"/>
    <col min="64" max="67" width="8.88671875" style="44"/>
    <col min="68" max="16384" width="8.88671875" style="45"/>
  </cols>
  <sheetData>
    <row r="1" spans="1:67" s="61" customFormat="1" ht="36" x14ac:dyDescent="0.3">
      <c r="A1" s="81" t="str">
        <f>Scenarios!A2</f>
        <v>Scenario number</v>
      </c>
      <c r="B1" s="58" t="str">
        <f>Scenarios!B2</f>
        <v>Climate Description</v>
      </c>
      <c r="C1" s="57" t="str">
        <f>Scenarios!C2</f>
        <v>Scenario Description</v>
      </c>
      <c r="D1" s="58" t="str">
        <f>'Climate Assumptions'!B4</f>
        <v>Avge_annual_rainfall</v>
      </c>
      <c r="E1" s="58" t="str">
        <f>'Climate Assumptions'!B5</f>
        <v>Rainfall_IFD_index</v>
      </c>
      <c r="F1" s="58" t="str">
        <f>'Climate Assumptions'!B9</f>
        <v>CumulativeRainfall_2month</v>
      </c>
      <c r="G1" s="54" t="str">
        <f>Interventions!$B3</f>
        <v>Spoil_amendment_rate_1</v>
      </c>
      <c r="H1" s="54" t="str">
        <f>Interventions!$B4</f>
        <v>Spoil_amendment_rate_2</v>
      </c>
      <c r="I1" s="54" t="str">
        <f>Interventions!$B5</f>
        <v>Spoil_amendment_rate_3</v>
      </c>
      <c r="J1" s="54" t="str">
        <f>Interventions!$B7</f>
        <v>Spoil_amendment_type_1</v>
      </c>
      <c r="K1" s="54" t="str">
        <f>Interventions!$B8</f>
        <v>Spoil_amendment_type_2</v>
      </c>
      <c r="L1" s="54" t="str">
        <f>Interventions!$B9</f>
        <v>Spoil_amendment_type_3</v>
      </c>
      <c r="M1" s="54" t="str">
        <f>Interventions!$B11</f>
        <v>Amendment_form_1</v>
      </c>
      <c r="N1" s="54" t="str">
        <f>Interventions!$B12</f>
        <v>Amendment_form_2</v>
      </c>
      <c r="O1" s="54" t="str">
        <f>Interventions!$B13</f>
        <v>Amendment_form_3</v>
      </c>
      <c r="P1" s="54" t="str">
        <f>Interventions!$B15</f>
        <v>Spoil_amendment_application_1</v>
      </c>
      <c r="Q1" s="54" t="str">
        <f>Interventions!$B17</f>
        <v>Contourbank_height</v>
      </c>
      <c r="R1" s="54" t="str">
        <f>Interventions!$B18</f>
        <v>Contourbank_Interval</v>
      </c>
      <c r="S1" s="54" t="str">
        <f>Interventions!$B19</f>
        <v>Contourbank_permanence</v>
      </c>
      <c r="T1" s="54" t="str">
        <f>Interventions!$B20</f>
        <v>UpslopeBund</v>
      </c>
      <c r="U1" s="54" t="str">
        <f>Interventions!$B22</f>
        <v>Slope_angle</v>
      </c>
      <c r="V1" s="54" t="str">
        <f>Interventions!$B23</f>
        <v>Overall_Slope_length</v>
      </c>
      <c r="W1" s="54" t="str">
        <f>Interventions!$B24</f>
        <v>Slope_shape</v>
      </c>
      <c r="X1" s="54" t="str">
        <f>Interventions!$B25</f>
        <v>Lateral_landform_uniformity</v>
      </c>
      <c r="Y1" s="54" t="str">
        <f>Interventions!$B26</f>
        <v>Slope_Drainage_Type</v>
      </c>
      <c r="Z1" s="54" t="str">
        <f>Interventions!$B28</f>
        <v>Rip_depth</v>
      </c>
      <c r="AA1" s="54" t="str">
        <f>Interventions!$B29</f>
        <v>Rip_direction</v>
      </c>
      <c r="AB1" s="54" t="str">
        <f>Interventions!$B30</f>
        <v>Rip_conditions</v>
      </c>
      <c r="AC1" s="54" t="str">
        <f>Interventions!$B32</f>
        <v>Mixing_topsoil_rockmulch</v>
      </c>
      <c r="AD1" s="54" t="str">
        <f>Interventions!$B33</f>
        <v>Surface_armouring_quantity</v>
      </c>
      <c r="AE1" s="54" t="str">
        <f>Interventions!$B34</f>
        <v>Surface_roughness_noVeg</v>
      </c>
      <c r="AF1" s="54" t="str">
        <f>Interventions!$B36</f>
        <v>ERA_landuse_designation</v>
      </c>
      <c r="AG1" s="54" t="str">
        <f>Interventions!$B37</f>
        <v>Seed_Addition</v>
      </c>
      <c r="AH1" s="54" t="str">
        <f>Interventions!$B38</f>
        <v>Fertiliser_addition</v>
      </c>
      <c r="AI1" s="54" t="str">
        <f>Interventions!$B39</f>
        <v>Organic_mulch</v>
      </c>
      <c r="AJ1" s="54" t="str">
        <f>Interventions!$B40</f>
        <v>Irrigation</v>
      </c>
      <c r="AK1" s="59" t="str">
        <f>'Soil Chemical'!$B3</f>
        <v>pH_1</v>
      </c>
      <c r="AL1" s="59" t="str">
        <f>'Soil Chemical'!$B4</f>
        <v>pH_2</v>
      </c>
      <c r="AM1" s="59" t="str">
        <f>'Soil Chemical'!$B5</f>
        <v>pH_3</v>
      </c>
      <c r="AN1" s="59" t="str">
        <f>'Soil Chemical'!$B7</f>
        <v>EC_1</v>
      </c>
      <c r="AO1" s="59" t="str">
        <f>'Soil Chemical'!$B8</f>
        <v>EC_2</v>
      </c>
      <c r="AP1" s="59" t="str">
        <f>'Soil Chemical'!$B9</f>
        <v>EC_3</v>
      </c>
      <c r="AQ1" s="59" t="str">
        <f>'Soil Chemical'!$B11</f>
        <v>Na_ex_1</v>
      </c>
      <c r="AR1" s="59" t="str">
        <f>'Soil Chemical'!$B12</f>
        <v>Na_ex_2</v>
      </c>
      <c r="AS1" s="59" t="str">
        <f>'Soil Chemical'!$B13</f>
        <v>Na_ex_3</v>
      </c>
      <c r="AT1" s="59" t="str">
        <f>'Soil Chemical'!$B15</f>
        <v>K_ex_1</v>
      </c>
      <c r="AU1" s="59" t="str">
        <f>'Soil Chemical'!$B16</f>
        <v>K_ex_2</v>
      </c>
      <c r="AV1" s="59" t="str">
        <f>'Soil Chemical'!$B17</f>
        <v>K_ex_3</v>
      </c>
      <c r="AW1" s="59" t="str">
        <f>'Soil Chemical'!$B19</f>
        <v>EDP_1</v>
      </c>
      <c r="AX1" s="59" t="str">
        <f>'Soil Chemical'!$B20</f>
        <v>EDP_2</v>
      </c>
      <c r="AY1" s="59" t="str">
        <f>'Soil Chemical'!$B21</f>
        <v>EDP_3</v>
      </c>
      <c r="AZ1" s="60" t="str">
        <f>'Soil physical'!$B3</f>
        <v>Clay_1</v>
      </c>
      <c r="BA1" s="60" t="str">
        <f>'Soil physical'!$B4</f>
        <v>Clay_2</v>
      </c>
      <c r="BB1" s="60" t="str">
        <f>'Soil physical'!$B6</f>
        <v>Sand_1</v>
      </c>
      <c r="BC1" s="60" t="str">
        <f>'Soil physical'!$B7</f>
        <v>Sand_2</v>
      </c>
      <c r="BD1" s="60" t="str">
        <f>'Soil physical'!$B9</f>
        <v>Stone_content_1</v>
      </c>
      <c r="BE1" s="60" t="str">
        <f>'Soil physical'!$B10</f>
        <v>Stone_content_2</v>
      </c>
      <c r="BF1" s="60" t="str">
        <f>'Soil physical'!$B12</f>
        <v>Bulk_density_1</v>
      </c>
      <c r="BG1" s="60" t="str">
        <f>'Soil physical'!$B13</f>
        <v>Bulk_density_2</v>
      </c>
      <c r="BH1" s="60" t="str">
        <f>'Soil physical'!$B15</f>
        <v>Depth_to_L2</v>
      </c>
      <c r="BI1" s="60" t="str">
        <f>'Soil physical'!$B16</f>
        <v>Depth_to_L3</v>
      </c>
      <c r="BJ1" s="62" t="str">
        <f>Vegetation!$B3</f>
        <v>Soil_Nutrient_Status</v>
      </c>
      <c r="BK1" s="62" t="str">
        <f>Vegetation!$B4</f>
        <v>Topsoil_organic_matter</v>
      </c>
      <c r="BL1" s="62" t="str">
        <f>Vegetation!$B6</f>
        <v>Annual_spp_groundcover</v>
      </c>
      <c r="BM1" s="62" t="str">
        <f>Vegetation!$B7</f>
        <v>Perennial_spp_groundcover</v>
      </c>
      <c r="BN1" s="62" t="str">
        <f>Vegetation!$B8</f>
        <v>Woody_spp_cover</v>
      </c>
      <c r="BO1" s="62" t="str">
        <f>Vegetation!$B9</f>
        <v>Vegetation_cover</v>
      </c>
    </row>
    <row r="2" spans="1:67" ht="24" x14ac:dyDescent="0.3">
      <c r="A2" s="42" t="str">
        <f>Scenarios!A3</f>
        <v xml:space="preserve">Scenario 01: </v>
      </c>
      <c r="B2" s="42" t="str">
        <f>Scenarios!B3</f>
        <v>Average Year</v>
      </c>
      <c r="C2" s="50" t="str">
        <f>Scenarios!C3</f>
        <v>1. Pre-amendment</v>
      </c>
      <c r="D2" s="49">
        <f>'Climate Assumptions'!$F4</f>
        <v>606.97899642492098</v>
      </c>
      <c r="E2" s="49" t="str">
        <f>'Climate Assumptions'!$F5</f>
        <v>High</v>
      </c>
      <c r="F2" s="134">
        <f>'Climate Assumptions'!$F9</f>
        <v>156.67302093973348</v>
      </c>
      <c r="G2" s="43" t="str">
        <f>Interventions!$F3</f>
        <v>Nil</v>
      </c>
      <c r="H2" s="43" t="str">
        <f>Interventions!$F4</f>
        <v>Nil</v>
      </c>
      <c r="I2" s="43" t="str">
        <f>Interventions!$F5</f>
        <v>Nil</v>
      </c>
      <c r="J2" s="43" t="str">
        <f>Interventions!$F7</f>
        <v>-</v>
      </c>
      <c r="K2" s="43" t="str">
        <f>Interventions!$F8</f>
        <v>-</v>
      </c>
      <c r="L2" s="43" t="str">
        <f>Interventions!$F9</f>
        <v>-</v>
      </c>
      <c r="M2" s="43" t="str">
        <f>Interventions!$F11</f>
        <v>-</v>
      </c>
      <c r="N2" s="43" t="str">
        <f>Interventions!$F12</f>
        <v>-</v>
      </c>
      <c r="O2" s="43" t="str">
        <f>Interventions!$F13</f>
        <v>-</v>
      </c>
      <c r="P2" s="43" t="str">
        <f>Interventions!$F15</f>
        <v>-</v>
      </c>
      <c r="Q2" s="43">
        <f>Interventions!$F17</f>
        <v>500</v>
      </c>
      <c r="R2" s="43">
        <f>Interventions!$F18</f>
        <v>20</v>
      </c>
      <c r="S2" s="43" t="str">
        <f>Interventions!$F19</f>
        <v>Temporary</v>
      </c>
      <c r="T2" s="43" t="str">
        <f>Interventions!$F20</f>
        <v>Yes</v>
      </c>
      <c r="U2" s="43">
        <f>Interventions!$F22</f>
        <v>10</v>
      </c>
      <c r="V2" s="43">
        <f>Interventions!$F23</f>
        <v>100</v>
      </c>
      <c r="W2" s="43" t="str">
        <f>Interventions!$F24</f>
        <v>Linear</v>
      </c>
      <c r="X2" s="43" t="str">
        <f>Interventions!$F25</f>
        <v>Flat_linear</v>
      </c>
      <c r="Y2" s="43" t="str">
        <f>Interventions!$F26</f>
        <v>Grassed_drains</v>
      </c>
      <c r="Z2" s="43">
        <f>Interventions!$F28</f>
        <v>50</v>
      </c>
      <c r="AA2" s="43" t="str">
        <f>Interventions!$F29</f>
        <v>Grade_ripped_downslope</v>
      </c>
      <c r="AB2" s="43" t="str">
        <f>Interventions!$F30</f>
        <v>Moist</v>
      </c>
      <c r="AC2" s="43" t="str">
        <f>Interventions!$F32</f>
        <v>No</v>
      </c>
      <c r="AD2" s="43">
        <f>Interventions!$F33</f>
        <v>0</v>
      </c>
      <c r="AE2" s="43">
        <f>Interventions!$F34</f>
        <v>5</v>
      </c>
      <c r="AF2" s="43" t="str">
        <f>Interventions!$F36</f>
        <v>Native_vegetation</v>
      </c>
      <c r="AG2" s="43" t="str">
        <f>Interventions!$F37</f>
        <v>None</v>
      </c>
      <c r="AH2" s="43" t="str">
        <f>Interventions!$F38</f>
        <v>No</v>
      </c>
      <c r="AI2" s="43">
        <f>Interventions!$F39</f>
        <v>0</v>
      </c>
      <c r="AJ2" s="43" t="str">
        <f>Interventions!$F40</f>
        <v>No</v>
      </c>
      <c r="AK2" s="49">
        <f>'Soil Chemical'!$F3</f>
        <v>5.7</v>
      </c>
      <c r="AL2" s="49">
        <f>'Soil Chemical'!$F4</f>
        <v>5.7</v>
      </c>
      <c r="AM2" s="49" t="str">
        <f>'Soil Chemical'!$F$5</f>
        <v>-</v>
      </c>
      <c r="AN2" s="133">
        <f>'Soil Chemical'!$F7</f>
        <v>0.7</v>
      </c>
      <c r="AO2" s="133">
        <f>'Soil Chemical'!$F8</f>
        <v>0.7</v>
      </c>
      <c r="AP2" s="133">
        <f>'Soil Chemical'!$F9</f>
        <v>0.7</v>
      </c>
      <c r="AQ2" s="133">
        <f>'Soil Chemical'!$F11</f>
        <v>5</v>
      </c>
      <c r="AR2" s="133">
        <f>'Soil Chemical'!$F12</f>
        <v>5</v>
      </c>
      <c r="AS2" s="133">
        <f>'Soil Chemical'!$F13</f>
        <v>5</v>
      </c>
      <c r="AT2" s="133">
        <f>'Soil Chemical'!$F15</f>
        <v>0.3</v>
      </c>
      <c r="AU2" s="133">
        <f>'Soil Chemical'!$F16</f>
        <v>0.3</v>
      </c>
      <c r="AV2" s="133">
        <f>'Soil Chemical'!$F17</f>
        <v>0.3</v>
      </c>
      <c r="AW2" s="133">
        <f>'Soil Chemical'!$F19</f>
        <v>35.799999999999997</v>
      </c>
      <c r="AX2" s="133">
        <f>'Soil Chemical'!$F20</f>
        <v>35.799999999999997</v>
      </c>
      <c r="AY2" s="133">
        <f>'Soil Chemical'!$F21</f>
        <v>35.799999999999997</v>
      </c>
      <c r="AZ2" s="175">
        <f>'Soil physical'!$F3</f>
        <v>35.5</v>
      </c>
      <c r="BA2" s="175">
        <f>'Soil physical'!$F4</f>
        <v>35.5</v>
      </c>
      <c r="BB2" s="175">
        <f>'Soil physical'!$F6</f>
        <v>35</v>
      </c>
      <c r="BC2" s="175">
        <f>'Soil physical'!$F7</f>
        <v>35</v>
      </c>
      <c r="BD2" s="43" t="str">
        <f>'Soil physical'!$F9</f>
        <v>-</v>
      </c>
      <c r="BE2" s="43" t="str">
        <f>'Soil physical'!$F10</f>
        <v>-</v>
      </c>
      <c r="BF2" s="175">
        <f>'Soil physical'!$F12</f>
        <v>1.5</v>
      </c>
      <c r="BG2" s="175">
        <f>'Soil physical'!$F13</f>
        <v>1.5</v>
      </c>
      <c r="BH2" s="43">
        <f>'Soil physical'!$F15</f>
        <v>10</v>
      </c>
      <c r="BI2" s="43">
        <f>'Soil physical'!$F16</f>
        <v>50</v>
      </c>
      <c r="BJ2" s="42" t="str">
        <f>Vegetation!$F3</f>
        <v>Low</v>
      </c>
      <c r="BK2" s="42" t="str">
        <f>Vegetation!$F4</f>
        <v>Low</v>
      </c>
      <c r="BL2" s="131">
        <f>Vegetation!$F6</f>
        <v>0</v>
      </c>
      <c r="BM2" s="131">
        <f>Vegetation!$F7</f>
        <v>0</v>
      </c>
      <c r="BN2" s="131">
        <f>Vegetation!$F8</f>
        <v>0</v>
      </c>
      <c r="BO2" s="131">
        <f>Vegetation!$F9</f>
        <v>0</v>
      </c>
    </row>
    <row r="3" spans="1:67" ht="24" x14ac:dyDescent="0.3">
      <c r="A3" s="42" t="str">
        <f>Scenarios!A4</f>
        <v xml:space="preserve">Scenario 02: </v>
      </c>
      <c r="B3" s="42" t="str">
        <f>Scenarios!B4</f>
        <v>Average Year</v>
      </c>
      <c r="C3" s="50" t="str">
        <f>Scenarios!C4</f>
        <v>2. Rock mulch treatment</v>
      </c>
      <c r="D3" s="49">
        <f>'Climate Assumptions'!$G4</f>
        <v>606.97899642492098</v>
      </c>
      <c r="E3" s="49" t="str">
        <f>'Climate Assumptions'!$G5</f>
        <v>High</v>
      </c>
      <c r="F3" s="134">
        <f>'Climate Assumptions'!$G9</f>
        <v>184.38581460673998</v>
      </c>
      <c r="G3" s="43" t="str">
        <f>Interventions!$G3</f>
        <v>Nil</v>
      </c>
      <c r="H3" s="43" t="str">
        <f>Interventions!$G4</f>
        <v>Nil</v>
      </c>
      <c r="I3" s="43" t="str">
        <f>Interventions!$G5</f>
        <v>Nil</v>
      </c>
      <c r="J3" s="43" t="str">
        <f>Interventions!$G7</f>
        <v>Gypsum</v>
      </c>
      <c r="K3" s="43" t="str">
        <f>Interventions!$G8</f>
        <v>Gypsum</v>
      </c>
      <c r="L3" s="43" t="str">
        <f>Interventions!$G9</f>
        <v>Gypsum</v>
      </c>
      <c r="M3" s="43" t="str">
        <f>Interventions!$G11</f>
        <v>Granular</v>
      </c>
      <c r="N3" s="43" t="str">
        <f>Interventions!$G12</f>
        <v>Granular</v>
      </c>
      <c r="O3" s="43" t="str">
        <f>Interventions!$G13</f>
        <v>Granular</v>
      </c>
      <c r="P3" s="43" t="str">
        <f>Interventions!$G15</f>
        <v>Incorporated</v>
      </c>
      <c r="Q3" s="43">
        <f>Interventions!$G17</f>
        <v>0</v>
      </c>
      <c r="R3" s="43">
        <f>Interventions!$G18</f>
        <v>20</v>
      </c>
      <c r="S3" s="43" t="str">
        <f>Interventions!$G19</f>
        <v>Temporary</v>
      </c>
      <c r="T3" s="43" t="str">
        <f>Interventions!$G20</f>
        <v>Yes</v>
      </c>
      <c r="U3" s="43">
        <f>Interventions!$G22</f>
        <v>10</v>
      </c>
      <c r="V3" s="43">
        <f>Interventions!$G23</f>
        <v>100</v>
      </c>
      <c r="W3" s="43" t="str">
        <f>Interventions!$G24</f>
        <v>Linear</v>
      </c>
      <c r="X3" s="43" t="str">
        <f>Interventions!$G25</f>
        <v>Flat_linear</v>
      </c>
      <c r="Y3" s="43" t="str">
        <f>Interventions!$G26</f>
        <v>No_drainage</v>
      </c>
      <c r="Z3" s="43">
        <f>Interventions!$G28</f>
        <v>50</v>
      </c>
      <c r="AA3" s="43" t="str">
        <f>Interventions!$G29</f>
        <v>Contour_ripped</v>
      </c>
      <c r="AB3" s="43" t="str">
        <f>Interventions!$G30</f>
        <v>Dry</v>
      </c>
      <c r="AC3" s="43" t="str">
        <f>Interventions!$G32</f>
        <v>Yes</v>
      </c>
      <c r="AD3" s="43">
        <f>Interventions!$G33</f>
        <v>100</v>
      </c>
      <c r="AE3" s="43">
        <f>Interventions!$G34</f>
        <v>50</v>
      </c>
      <c r="AF3" s="43" t="str">
        <f>Interventions!$G36</f>
        <v>Grazing</v>
      </c>
      <c r="AG3" s="43" t="str">
        <f>Interventions!$G37</f>
        <v>Mixed_Pasture_Covercrop_Spp</v>
      </c>
      <c r="AH3" s="43" t="str">
        <f>Interventions!$G38</f>
        <v>Yes</v>
      </c>
      <c r="AI3" s="43">
        <f>Interventions!$G39</f>
        <v>0</v>
      </c>
      <c r="AJ3" s="43" t="str">
        <f>Interventions!$G40</f>
        <v>No</v>
      </c>
      <c r="AK3" s="49">
        <f>'Soil Chemical'!$G3</f>
        <v>5.7</v>
      </c>
      <c r="AL3" s="49">
        <f>'Soil Chemical'!$F4</f>
        <v>5.7</v>
      </c>
      <c r="AM3" s="49" t="str">
        <f>'Soil Chemical'!$G$5</f>
        <v>-</v>
      </c>
      <c r="AN3" s="133">
        <f>'Soil Chemical'!$F7</f>
        <v>0.7</v>
      </c>
      <c r="AO3" s="133">
        <f>'Soil Chemical'!$F8</f>
        <v>0.7</v>
      </c>
      <c r="AP3" s="133">
        <f>'Soil Chemical'!$F9</f>
        <v>0.7</v>
      </c>
      <c r="AQ3" s="133">
        <f>'Soil Chemical'!$F11</f>
        <v>5</v>
      </c>
      <c r="AR3" s="133">
        <f>'Soil Chemical'!$F12</f>
        <v>5</v>
      </c>
      <c r="AS3" s="133">
        <f>'Soil Chemical'!$F13</f>
        <v>5</v>
      </c>
      <c r="AT3" s="133">
        <f>'Soil Chemical'!$F15</f>
        <v>0.3</v>
      </c>
      <c r="AU3" s="133">
        <f>'Soil Chemical'!$F16</f>
        <v>0.3</v>
      </c>
      <c r="AV3" s="133">
        <f>'Soil Chemical'!$F17</f>
        <v>0.3</v>
      </c>
      <c r="AW3" s="133">
        <f>'Soil Chemical'!$F19</f>
        <v>35.799999999999997</v>
      </c>
      <c r="AX3" s="133">
        <f>'Soil Chemical'!$F20</f>
        <v>35.799999999999997</v>
      </c>
      <c r="AY3" s="133">
        <f>'Soil Chemical'!$F21</f>
        <v>35.799999999999997</v>
      </c>
      <c r="AZ3" s="175">
        <f>'Soil physical'!$G3</f>
        <v>9.75</v>
      </c>
      <c r="BA3" s="175">
        <f>'Soil physical'!$G4</f>
        <v>8.25</v>
      </c>
      <c r="BB3" s="175">
        <f>'Soil physical'!$G6</f>
        <v>56.75</v>
      </c>
      <c r="BC3" s="175">
        <f>'Soil physical'!$G7</f>
        <v>59</v>
      </c>
      <c r="BD3" s="43" t="str">
        <f>'Soil physical'!$G9</f>
        <v>-</v>
      </c>
      <c r="BE3" s="43" t="str">
        <f>'Soil physical'!$G10</f>
        <v>-</v>
      </c>
      <c r="BF3" s="175">
        <f>'Soil physical'!$G12</f>
        <v>1.4275</v>
      </c>
      <c r="BG3" s="175">
        <f>'Soil physical'!$G13</f>
        <v>1.45</v>
      </c>
      <c r="BH3" s="43">
        <f>'Soil physical'!$G15</f>
        <v>50</v>
      </c>
      <c r="BI3" s="43">
        <f>'Soil physical'!$G16</f>
        <v>50</v>
      </c>
      <c r="BJ3" s="42" t="str">
        <f>Vegetation!$G3</f>
        <v>Moderate</v>
      </c>
      <c r="BK3" s="42" t="str">
        <f>Vegetation!$G4</f>
        <v>Low</v>
      </c>
      <c r="BL3" s="131">
        <f>Vegetation!$G6</f>
        <v>0</v>
      </c>
      <c r="BM3" s="131">
        <f>Vegetation!$G7</f>
        <v>42.547520519209257</v>
      </c>
      <c r="BN3" s="131">
        <f>Vegetation!$G8</f>
        <v>0</v>
      </c>
      <c r="BO3" s="131">
        <f>Vegetation!$G9</f>
        <v>42.547520519209257</v>
      </c>
    </row>
    <row r="4" spans="1:67" ht="24" x14ac:dyDescent="0.3">
      <c r="A4" s="42" t="str">
        <f>Scenarios!A5</f>
        <v xml:space="preserve">Scenario 03: </v>
      </c>
      <c r="B4" s="42" t="str">
        <f>Scenarios!B5</f>
        <v>Average Year</v>
      </c>
      <c r="C4" s="50" t="str">
        <f>Scenarios!C5</f>
        <v>3. Post-amendment</v>
      </c>
      <c r="D4" s="49">
        <f>'Climate Assumptions'!$H4</f>
        <v>606.97899642492098</v>
      </c>
      <c r="E4" s="49" t="str">
        <f>'Climate Assumptions'!$H5</f>
        <v>High</v>
      </c>
      <c r="F4" s="134">
        <f>'Climate Assumptions'!$H9</f>
        <v>128.960227272727</v>
      </c>
      <c r="G4" s="43" t="str">
        <f>Interventions!$H3</f>
        <v>As_Recommended</v>
      </c>
      <c r="H4" s="43" t="str">
        <f>Interventions!$H4</f>
        <v>As_Recommended</v>
      </c>
      <c r="I4" s="43" t="str">
        <f>Interventions!$H5</f>
        <v>As_Recommended</v>
      </c>
      <c r="J4" s="43" t="str">
        <f>Interventions!$H7</f>
        <v>Gypsum</v>
      </c>
      <c r="K4" s="43" t="str">
        <f>Interventions!$H8</f>
        <v>Gypsum</v>
      </c>
      <c r="L4" s="43" t="str">
        <f>Interventions!$H9</f>
        <v>Gypsum</v>
      </c>
      <c r="M4" s="43" t="str">
        <f>Interventions!$H11</f>
        <v>Granular</v>
      </c>
      <c r="N4" s="43" t="str">
        <f>Interventions!$H12</f>
        <v>Granular</v>
      </c>
      <c r="O4" s="43" t="str">
        <f>Interventions!$H13</f>
        <v>Granular</v>
      </c>
      <c r="P4" s="43" t="str">
        <f>Interventions!$H15</f>
        <v>Incorporated</v>
      </c>
      <c r="Q4" s="43">
        <f>Interventions!$H17</f>
        <v>500</v>
      </c>
      <c r="R4" s="43">
        <f>Interventions!$H18</f>
        <v>20</v>
      </c>
      <c r="S4" s="43" t="str">
        <f>Interventions!$H19</f>
        <v>Temporary</v>
      </c>
      <c r="T4" s="43" t="str">
        <f>Interventions!$H20</f>
        <v>Yes</v>
      </c>
      <c r="U4" s="43">
        <f>Interventions!$H22</f>
        <v>10</v>
      </c>
      <c r="V4" s="43">
        <f>Interventions!$H23</f>
        <v>100</v>
      </c>
      <c r="W4" s="43" t="str">
        <f>Interventions!$H24</f>
        <v>Linear</v>
      </c>
      <c r="X4" s="43" t="str">
        <f>Interventions!$H25</f>
        <v>Flat_linear</v>
      </c>
      <c r="Y4" s="43" t="str">
        <f>Interventions!$H26</f>
        <v>Grassed_drains</v>
      </c>
      <c r="Z4" s="43">
        <f>Interventions!$H28</f>
        <v>50</v>
      </c>
      <c r="AA4" s="43" t="str">
        <f>Interventions!$H29</f>
        <v>Grade_ripped_downslope</v>
      </c>
      <c r="AB4" s="43" t="str">
        <f>Interventions!$H30</f>
        <v>Moist</v>
      </c>
      <c r="AC4" s="43" t="str">
        <f>Interventions!$H32</f>
        <v>No</v>
      </c>
      <c r="AD4" s="43">
        <f>Interventions!$H33</f>
        <v>0</v>
      </c>
      <c r="AE4" s="43">
        <f>Interventions!$H34</f>
        <v>10</v>
      </c>
      <c r="AF4" s="43" t="str">
        <f>Interventions!$H36</f>
        <v>Native_vegetation</v>
      </c>
      <c r="AG4" s="43" t="str">
        <f>Interventions!$H37</f>
        <v>Mixed_Pasture_Covercrop_Spp</v>
      </c>
      <c r="AH4" s="43" t="str">
        <f>Interventions!$H38</f>
        <v>Yes</v>
      </c>
      <c r="AI4" s="43">
        <f>Interventions!$H39</f>
        <v>5</v>
      </c>
      <c r="AJ4" s="43" t="str">
        <f>Interventions!$H40</f>
        <v>Yes</v>
      </c>
      <c r="AK4" s="49">
        <f>'Soil Chemical'!$H3</f>
        <v>5.7</v>
      </c>
      <c r="AL4" s="49">
        <f>'Soil Chemical'!$H4</f>
        <v>5.7</v>
      </c>
      <c r="AM4" s="49" t="str">
        <f>'Soil Chemical'!$H$5</f>
        <v>-</v>
      </c>
      <c r="AN4" s="133">
        <f>'Soil Chemical'!$H7</f>
        <v>0.28000000000000003</v>
      </c>
      <c r="AO4" s="133">
        <f>'Soil Chemical'!$H8</f>
        <v>0.34</v>
      </c>
      <c r="AP4" s="133">
        <f>'Soil Chemical'!$H9</f>
        <v>0.34</v>
      </c>
      <c r="AQ4" s="133">
        <f>'Soil Chemical'!$H11</f>
        <v>0.3936605316973415</v>
      </c>
      <c r="AR4" s="133">
        <f>'Soil Chemical'!$H12</f>
        <v>0.86507936507936523</v>
      </c>
      <c r="AS4" s="133">
        <f>'Soil Chemical'!$H13</f>
        <v>0.86507936507936523</v>
      </c>
      <c r="AT4" s="133">
        <f>'Soil Chemical'!$H15</f>
        <v>0.64</v>
      </c>
      <c r="AU4" s="133">
        <f>'Soil Chemical'!$H16</f>
        <v>0.5</v>
      </c>
      <c r="AV4" s="133">
        <f>'Soil Chemical'!$H17</f>
        <v>0.5</v>
      </c>
      <c r="AW4" s="133">
        <f>'Soil Chemical'!$H19</f>
        <v>3</v>
      </c>
      <c r="AX4" s="133">
        <f>'Soil Chemical'!$H20</f>
        <v>6</v>
      </c>
      <c r="AY4" s="133">
        <f>'Soil Chemical'!$H21</f>
        <v>6</v>
      </c>
      <c r="AZ4" s="175">
        <f>'Soil physical'!$H3</f>
        <v>35.5</v>
      </c>
      <c r="BA4" s="175">
        <f>'Soil physical'!$H4</f>
        <v>35.5</v>
      </c>
      <c r="BB4" s="175">
        <f>'Soil physical'!$H6</f>
        <v>35</v>
      </c>
      <c r="BC4" s="175">
        <f>'Soil physical'!$H7</f>
        <v>35</v>
      </c>
      <c r="BD4" s="43" t="str">
        <f>'Soil physical'!$H9</f>
        <v>-</v>
      </c>
      <c r="BE4" s="43" t="str">
        <f>'Soil physical'!$H10</f>
        <v>-</v>
      </c>
      <c r="BF4" s="175">
        <f>'Soil physical'!$H12</f>
        <v>1.5</v>
      </c>
      <c r="BG4" s="175">
        <f>'Soil physical'!$H13</f>
        <v>1.5</v>
      </c>
      <c r="BH4" s="43">
        <f>'Soil physical'!$H15</f>
        <v>20</v>
      </c>
      <c r="BI4" s="43">
        <f>'Soil physical'!$H16</f>
        <v>35</v>
      </c>
      <c r="BJ4" s="42" t="str">
        <f>Vegetation!$H3</f>
        <v>High</v>
      </c>
      <c r="BK4" s="42" t="str">
        <f>Vegetation!$H4</f>
        <v>Medium</v>
      </c>
      <c r="BL4" s="131">
        <f>Vegetation!$H6</f>
        <v>79</v>
      </c>
      <c r="BM4" s="131">
        <f>Vegetation!$H7</f>
        <v>79</v>
      </c>
      <c r="BN4" s="131">
        <f>Vegetation!$H8</f>
        <v>0</v>
      </c>
      <c r="BO4" s="131">
        <f>Vegetation!$H9</f>
        <v>79</v>
      </c>
    </row>
    <row r="5" spans="1:67" ht="24" x14ac:dyDescent="0.3">
      <c r="A5" s="42" t="str">
        <f>Scenarios!A6</f>
        <v xml:space="preserve">Scenario 04: </v>
      </c>
      <c r="B5" s="42" t="str">
        <f>Scenarios!B6</f>
        <v>Average Year</v>
      </c>
      <c r="C5" s="50" t="str">
        <f>Scenarios!C6</f>
        <v>4. Post-amendment (Reduced treatment depth)</v>
      </c>
      <c r="D5" s="49">
        <f>'Climate Assumptions'!$I4</f>
        <v>606.97899642492098</v>
      </c>
      <c r="E5" s="49" t="str">
        <f>'Climate Assumptions'!$I5</f>
        <v>High</v>
      </c>
      <c r="F5" s="134">
        <f>'Climate Assumptions'!$I9</f>
        <v>128.960227272727</v>
      </c>
      <c r="G5" s="43" t="str">
        <f>Interventions!$I3</f>
        <v>As_Recommended</v>
      </c>
      <c r="H5" s="43" t="str">
        <f>Interventions!$I4</f>
        <v>As_Recommended</v>
      </c>
      <c r="I5" s="43" t="str">
        <f>Interventions!$I5</f>
        <v>As_Recommended</v>
      </c>
      <c r="J5" s="43" t="str">
        <f>Interventions!$I7</f>
        <v>Gypsum</v>
      </c>
      <c r="K5" s="43" t="str">
        <f>Interventions!$I8</f>
        <v>Gypsum</v>
      </c>
      <c r="L5" s="43" t="str">
        <f>Interventions!$I9</f>
        <v>Gypsum</v>
      </c>
      <c r="M5" s="43" t="str">
        <f>Interventions!$I11</f>
        <v>Granular</v>
      </c>
      <c r="N5" s="43" t="str">
        <f>Interventions!$I12</f>
        <v>Granular</v>
      </c>
      <c r="O5" s="43" t="str">
        <f>Interventions!$I13</f>
        <v>Granular</v>
      </c>
      <c r="P5" s="43" t="str">
        <f>Interventions!$I15</f>
        <v>Incorporated</v>
      </c>
      <c r="Q5" s="43">
        <f>Interventions!$I17</f>
        <v>500</v>
      </c>
      <c r="R5" s="43">
        <f>Interventions!$I18</f>
        <v>20</v>
      </c>
      <c r="S5" s="43" t="str">
        <f>Interventions!$I19</f>
        <v>Temporary</v>
      </c>
      <c r="T5" s="43" t="str">
        <f>Interventions!$I20</f>
        <v>Yes</v>
      </c>
      <c r="U5" s="43">
        <f>Interventions!$I22</f>
        <v>10</v>
      </c>
      <c r="V5" s="43">
        <f>Interventions!$I23</f>
        <v>100</v>
      </c>
      <c r="W5" s="43" t="str">
        <f>Interventions!$I24</f>
        <v>Linear</v>
      </c>
      <c r="X5" s="43" t="str">
        <f>Interventions!$I25</f>
        <v>Flat_linear</v>
      </c>
      <c r="Y5" s="43" t="str">
        <f>Interventions!$I26</f>
        <v>Grassed_drains</v>
      </c>
      <c r="Z5" s="43">
        <f>Interventions!$I28</f>
        <v>50</v>
      </c>
      <c r="AA5" s="43" t="str">
        <f>Interventions!$I29</f>
        <v>Grade_ripped_downslope</v>
      </c>
      <c r="AB5" s="43" t="str">
        <f>Interventions!$I30</f>
        <v>Moist</v>
      </c>
      <c r="AC5" s="43" t="str">
        <f>Interventions!$I32</f>
        <v>No</v>
      </c>
      <c r="AD5" s="43">
        <f>Interventions!$I33</f>
        <v>0</v>
      </c>
      <c r="AE5" s="43">
        <f>Interventions!$I34</f>
        <v>10</v>
      </c>
      <c r="AF5" s="43" t="str">
        <f>Interventions!$I36</f>
        <v>Native_vegetation</v>
      </c>
      <c r="AG5" s="43" t="str">
        <f>Interventions!$I37</f>
        <v>Mixed_Pasture_Covercrop_Spp</v>
      </c>
      <c r="AH5" s="43" t="str">
        <f>Interventions!$I38</f>
        <v>Yes</v>
      </c>
      <c r="AI5" s="43">
        <f>Interventions!$I39</f>
        <v>5</v>
      </c>
      <c r="AJ5" s="43" t="str">
        <f>Interventions!$I40</f>
        <v>Yes</v>
      </c>
      <c r="AK5" s="49">
        <f>'Soil Chemical'!$I3</f>
        <v>5.7</v>
      </c>
      <c r="AL5" s="49">
        <f>'Soil Chemical'!$I4</f>
        <v>5.7</v>
      </c>
      <c r="AM5" s="49" t="str">
        <f>'Soil Chemical'!$I$5</f>
        <v>-</v>
      </c>
      <c r="AN5" s="133">
        <f>'Soil Chemical'!$I7</f>
        <v>0.28000000000000003</v>
      </c>
      <c r="AO5" s="133">
        <f>'Soil Chemical'!$I8</f>
        <v>0.34</v>
      </c>
      <c r="AP5" s="133">
        <f>'Soil Chemical'!$I9</f>
        <v>0.34</v>
      </c>
      <c r="AQ5" s="133">
        <f>'Soil Chemical'!$I11</f>
        <v>0.3936605316973415</v>
      </c>
      <c r="AR5" s="133">
        <f>'Soil Chemical'!$I12</f>
        <v>0.86507936507936523</v>
      </c>
      <c r="AS5" s="133">
        <f>'Soil Chemical'!$I13</f>
        <v>0.86507936507936523</v>
      </c>
      <c r="AT5" s="133">
        <f>'Soil Chemical'!$I15</f>
        <v>0.64</v>
      </c>
      <c r="AU5" s="133">
        <f>'Soil Chemical'!$I16</f>
        <v>0.5</v>
      </c>
      <c r="AV5" s="133">
        <f>'Soil Chemical'!$I17</f>
        <v>0.5</v>
      </c>
      <c r="AW5" s="133">
        <f>'Soil Chemical'!$I19</f>
        <v>3</v>
      </c>
      <c r="AX5" s="133">
        <f>'Soil Chemical'!$I20</f>
        <v>6</v>
      </c>
      <c r="AY5" s="133">
        <f>'Soil Chemical'!$I21</f>
        <v>6</v>
      </c>
      <c r="AZ5" s="175">
        <f>'Soil physical'!$I3</f>
        <v>35.5</v>
      </c>
      <c r="BA5" s="175">
        <f>'Soil physical'!$I4</f>
        <v>35.5</v>
      </c>
      <c r="BB5" s="175">
        <f>'Soil physical'!$I6</f>
        <v>35</v>
      </c>
      <c r="BC5" s="175">
        <f>'Soil physical'!$I7</f>
        <v>35</v>
      </c>
      <c r="BD5" s="43" t="str">
        <f>'Soil physical'!$I9</f>
        <v>-</v>
      </c>
      <c r="BE5" s="43" t="str">
        <f>'Soil physical'!$I10</f>
        <v>-</v>
      </c>
      <c r="BF5" s="175">
        <f>'Soil physical'!$I12</f>
        <v>1.5</v>
      </c>
      <c r="BG5" s="175">
        <f>'Soil physical'!$I13</f>
        <v>1.5</v>
      </c>
      <c r="BH5" s="43">
        <f>'Soil physical'!$I15</f>
        <v>10</v>
      </c>
      <c r="BI5" s="43">
        <f>'Soil physical'!$I16</f>
        <v>20</v>
      </c>
      <c r="BJ5" s="42" t="str">
        <f>Vegetation!$I3</f>
        <v>High</v>
      </c>
      <c r="BK5" s="42" t="str">
        <f>Vegetation!$I4</f>
        <v>High</v>
      </c>
      <c r="BL5" s="131">
        <f>Vegetation!$I6</f>
        <v>79</v>
      </c>
      <c r="BM5" s="131">
        <f>Vegetation!$I7</f>
        <v>79</v>
      </c>
      <c r="BN5" s="131">
        <f>Vegetation!$I8</f>
        <v>0</v>
      </c>
      <c r="BO5" s="131">
        <f>Vegetation!$I9</f>
        <v>79</v>
      </c>
    </row>
    <row r="6" spans="1:67" ht="24" x14ac:dyDescent="0.3">
      <c r="A6" s="42" t="str">
        <f>Scenarios!A7</f>
        <v xml:space="preserve">Scenario 05: </v>
      </c>
      <c r="B6" s="42" t="str">
        <f>Scenarios!B7</f>
        <v>Average Year</v>
      </c>
      <c r="C6" s="50" t="str">
        <f>Scenarios!C7</f>
        <v>5. Post-amendment (Reduced treatment ESP)</v>
      </c>
      <c r="D6" s="49">
        <f>'Climate Assumptions'!$J4</f>
        <v>606.97899642492098</v>
      </c>
      <c r="E6" s="49" t="str">
        <f>'Climate Assumptions'!$J5</f>
        <v>High</v>
      </c>
      <c r="F6" s="134">
        <f>'Climate Assumptions'!$J9</f>
        <v>128.960227272727</v>
      </c>
      <c r="G6" s="43" t="str">
        <f>Interventions!$J3</f>
        <v>Half_recommended</v>
      </c>
      <c r="H6" s="43" t="str">
        <f>Interventions!$J4</f>
        <v>Half_recommended</v>
      </c>
      <c r="I6" s="43" t="str">
        <f>Interventions!$J5</f>
        <v>Half_recommended</v>
      </c>
      <c r="J6" s="43" t="str">
        <f>Interventions!$J7</f>
        <v>Gypsum</v>
      </c>
      <c r="K6" s="43" t="str">
        <f>Interventions!$J8</f>
        <v>Gypsum</v>
      </c>
      <c r="L6" s="43" t="str">
        <f>Interventions!$J9</f>
        <v>Gypsum</v>
      </c>
      <c r="M6" s="43" t="str">
        <f>Interventions!$J11</f>
        <v>Granular</v>
      </c>
      <c r="N6" s="43" t="str">
        <f>Interventions!$J12</f>
        <v>Granular</v>
      </c>
      <c r="O6" s="43" t="str">
        <f>Interventions!$J13</f>
        <v>Granular</v>
      </c>
      <c r="P6" s="43" t="str">
        <f>Interventions!$J15</f>
        <v>Incorporated</v>
      </c>
      <c r="Q6" s="43">
        <f>Interventions!$J17</f>
        <v>500</v>
      </c>
      <c r="R6" s="43">
        <f>Interventions!$J18</f>
        <v>20</v>
      </c>
      <c r="S6" s="43" t="str">
        <f>Interventions!$J19</f>
        <v>Temporary</v>
      </c>
      <c r="T6" s="43" t="str">
        <f>Interventions!$J20</f>
        <v>Yes</v>
      </c>
      <c r="U6" s="43">
        <f>Interventions!$J22</f>
        <v>10</v>
      </c>
      <c r="V6" s="43">
        <f>Interventions!$J23</f>
        <v>100</v>
      </c>
      <c r="W6" s="43" t="str">
        <f>Interventions!$J24</f>
        <v>Linear</v>
      </c>
      <c r="X6" s="43" t="str">
        <f>Interventions!$J25</f>
        <v>Flat_linear</v>
      </c>
      <c r="Y6" s="43" t="str">
        <f>Interventions!$J26</f>
        <v>Grassed_drains</v>
      </c>
      <c r="Z6" s="43">
        <f>Interventions!$J28</f>
        <v>50</v>
      </c>
      <c r="AA6" s="43" t="str">
        <f>Interventions!$J29</f>
        <v>Grade_ripped_downslope</v>
      </c>
      <c r="AB6" s="43" t="str">
        <f>Interventions!$J30</f>
        <v>Moist</v>
      </c>
      <c r="AC6" s="43" t="str">
        <f>Interventions!$J32</f>
        <v>No</v>
      </c>
      <c r="AD6" s="43">
        <f>Interventions!$J33</f>
        <v>0</v>
      </c>
      <c r="AE6" s="43">
        <f>Interventions!$J34</f>
        <v>10</v>
      </c>
      <c r="AF6" s="43" t="str">
        <f>Interventions!$J36</f>
        <v>Native_vegetation</v>
      </c>
      <c r="AG6" s="43" t="str">
        <f>Interventions!$J37</f>
        <v>Mixed_Pasture_Covercrop_Spp</v>
      </c>
      <c r="AH6" s="43" t="str">
        <f>Interventions!$J38</f>
        <v>Yes</v>
      </c>
      <c r="AI6" s="43">
        <f>Interventions!$J39</f>
        <v>5</v>
      </c>
      <c r="AJ6" s="43" t="str">
        <f>Interventions!$J40</f>
        <v>Yes</v>
      </c>
      <c r="AK6" s="49">
        <f>'Soil Chemical'!$J3</f>
        <v>5.7</v>
      </c>
      <c r="AL6" s="49">
        <f>'Soil Chemical'!$J4</f>
        <v>5.7</v>
      </c>
      <c r="AM6" s="49" t="str">
        <f>'Soil Chemical'!$J$5</f>
        <v>-</v>
      </c>
      <c r="AN6" s="133">
        <f>'Soil Chemical'!$J7</f>
        <v>0.28000000000000003</v>
      </c>
      <c r="AO6" s="133">
        <f>'Soil Chemical'!$J8</f>
        <v>0.34</v>
      </c>
      <c r="AP6" s="133">
        <f>'Soil Chemical'!$J9</f>
        <v>0.34</v>
      </c>
      <c r="AQ6" s="133">
        <f>'Soil Chemical'!$J11</f>
        <v>2</v>
      </c>
      <c r="AR6" s="133">
        <f>'Soil Chemical'!$J12</f>
        <v>2</v>
      </c>
      <c r="AS6" s="133">
        <f>'Soil Chemical'!$J13</f>
        <v>2</v>
      </c>
      <c r="AT6" s="133">
        <f>'Soil Chemical'!$J15</f>
        <v>0.64</v>
      </c>
      <c r="AU6" s="133">
        <f>'Soil Chemical'!$J16</f>
        <v>0.5</v>
      </c>
      <c r="AV6" s="133">
        <f>'Soil Chemical'!$J17</f>
        <v>0.5</v>
      </c>
      <c r="AW6" s="133">
        <f>'Soil Chemical'!$J19</f>
        <v>15</v>
      </c>
      <c r="AX6" s="133">
        <f>'Soil Chemical'!$J20</f>
        <v>15</v>
      </c>
      <c r="AY6" s="133">
        <f>'Soil Chemical'!$J21</f>
        <v>15</v>
      </c>
      <c r="AZ6" s="175">
        <f>'Soil physical'!$J3</f>
        <v>35.5</v>
      </c>
      <c r="BA6" s="175">
        <f>'Soil physical'!$J4</f>
        <v>35.5</v>
      </c>
      <c r="BB6" s="175">
        <f>'Soil physical'!$J6</f>
        <v>35</v>
      </c>
      <c r="BC6" s="175">
        <f>'Soil physical'!$J7</f>
        <v>35</v>
      </c>
      <c r="BD6" s="43" t="str">
        <f>'Soil physical'!$J9</f>
        <v>-</v>
      </c>
      <c r="BE6" s="43" t="str">
        <f>'Soil physical'!$J10</f>
        <v>-</v>
      </c>
      <c r="BF6" s="175">
        <f>'Soil physical'!$J12</f>
        <v>1.5</v>
      </c>
      <c r="BG6" s="175">
        <f>'Soil physical'!$J13</f>
        <v>1.5</v>
      </c>
      <c r="BH6" s="43">
        <f>'Soil physical'!$J15</f>
        <v>20</v>
      </c>
      <c r="BI6" s="43">
        <f>'Soil physical'!$J16</f>
        <v>35</v>
      </c>
      <c r="BJ6" s="42" t="str">
        <f>Vegetation!$J3</f>
        <v>High</v>
      </c>
      <c r="BK6" s="42" t="str">
        <f>Vegetation!$J4</f>
        <v>High</v>
      </c>
      <c r="BL6" s="131">
        <f>Vegetation!$J6</f>
        <v>79</v>
      </c>
      <c r="BM6" s="131">
        <f>Vegetation!$J7</f>
        <v>79</v>
      </c>
      <c r="BN6" s="131">
        <f>Vegetation!$J8</f>
        <v>0</v>
      </c>
      <c r="BO6" s="131">
        <f>Vegetation!$J9</f>
        <v>79</v>
      </c>
    </row>
    <row r="7" spans="1:67" ht="24" x14ac:dyDescent="0.3">
      <c r="A7" s="42" t="str">
        <f>Scenarios!A8</f>
        <v xml:space="preserve">Scenario 06: </v>
      </c>
      <c r="B7" s="42" t="str">
        <f>Scenarios!B8</f>
        <v>Average Year</v>
      </c>
      <c r="C7" s="50" t="str">
        <f>Scenarios!C8</f>
        <v>6. Post-amendment (Reduced treatment depth and ESP)</v>
      </c>
      <c r="D7" s="49">
        <f>'Climate Assumptions'!$K4</f>
        <v>606.97899642492098</v>
      </c>
      <c r="E7" s="49" t="str">
        <f>'Climate Assumptions'!$K5</f>
        <v>High</v>
      </c>
      <c r="F7" s="134">
        <f>'Climate Assumptions'!$K9</f>
        <v>128.960227272727</v>
      </c>
      <c r="G7" s="43" t="str">
        <f>Interventions!$K3</f>
        <v>Half_recommended</v>
      </c>
      <c r="H7" s="43" t="str">
        <f>Interventions!$K4</f>
        <v>Half_recommended</v>
      </c>
      <c r="I7" s="43" t="str">
        <f>Interventions!$K5</f>
        <v>Half_recommended</v>
      </c>
      <c r="J7" s="43" t="str">
        <f>Interventions!$K7</f>
        <v>Gypsum</v>
      </c>
      <c r="K7" s="43" t="str">
        <f>Interventions!$K8</f>
        <v>Gypsum</v>
      </c>
      <c r="L7" s="43" t="str">
        <f>Interventions!$K9</f>
        <v>Gypsum</v>
      </c>
      <c r="M7" s="43" t="str">
        <f>Interventions!$K11</f>
        <v>Granular</v>
      </c>
      <c r="N7" s="43" t="str">
        <f>Interventions!$K12</f>
        <v>Granular</v>
      </c>
      <c r="O7" s="43" t="str">
        <f>Interventions!$K13</f>
        <v>Granular</v>
      </c>
      <c r="P7" s="43" t="str">
        <f>Interventions!$K15</f>
        <v>Incorporated</v>
      </c>
      <c r="Q7" s="43">
        <f>Interventions!$K17</f>
        <v>500</v>
      </c>
      <c r="R7" s="43">
        <f>Interventions!$K18</f>
        <v>20</v>
      </c>
      <c r="S7" s="43" t="str">
        <f>Interventions!$K19</f>
        <v>Temporary</v>
      </c>
      <c r="T7" s="43" t="str">
        <f>Interventions!$K20</f>
        <v>Yes</v>
      </c>
      <c r="U7" s="43">
        <f>Interventions!$K22</f>
        <v>10</v>
      </c>
      <c r="V7" s="43">
        <f>Interventions!$K23</f>
        <v>100</v>
      </c>
      <c r="W7" s="43" t="str">
        <f>Interventions!$K24</f>
        <v>Linear</v>
      </c>
      <c r="X7" s="43" t="str">
        <f>Interventions!$K25</f>
        <v>Flat_linear</v>
      </c>
      <c r="Y7" s="43" t="str">
        <f>Interventions!$K26</f>
        <v>Grassed_drains</v>
      </c>
      <c r="Z7" s="43">
        <f>Interventions!$K28</f>
        <v>50</v>
      </c>
      <c r="AA7" s="43" t="str">
        <f>Interventions!$K29</f>
        <v>Grade_ripped_downslope</v>
      </c>
      <c r="AB7" s="43" t="str">
        <f>Interventions!$K30</f>
        <v>Moist</v>
      </c>
      <c r="AC7" s="43" t="str">
        <f>Interventions!$K32</f>
        <v>No</v>
      </c>
      <c r="AD7" s="43">
        <f>Interventions!$K33</f>
        <v>0</v>
      </c>
      <c r="AE7" s="43">
        <f>Interventions!$K34</f>
        <v>10</v>
      </c>
      <c r="AF7" s="43" t="str">
        <f>Interventions!$K36</f>
        <v>Native_vegetation</v>
      </c>
      <c r="AG7" s="43" t="str">
        <f>Interventions!$K37</f>
        <v>Mixed_Pasture_Covercrop_Spp</v>
      </c>
      <c r="AH7" s="43" t="str">
        <f>Interventions!$K38</f>
        <v>Yes</v>
      </c>
      <c r="AI7" s="43">
        <f>Interventions!$K39</f>
        <v>5</v>
      </c>
      <c r="AJ7" s="43" t="str">
        <f>Interventions!$K40</f>
        <v>Yes</v>
      </c>
      <c r="AK7" s="49">
        <f>'Soil Chemical'!$K3</f>
        <v>5.7</v>
      </c>
      <c r="AL7" s="49">
        <f>'Soil Chemical'!$K4</f>
        <v>5.7</v>
      </c>
      <c r="AM7" s="49" t="str">
        <f>'Soil Chemical'!$K$5</f>
        <v>-</v>
      </c>
      <c r="AN7" s="133">
        <f>'Soil Chemical'!$K7</f>
        <v>0.28000000000000003</v>
      </c>
      <c r="AO7" s="133">
        <f>'Soil Chemical'!$K8</f>
        <v>0.34</v>
      </c>
      <c r="AP7" s="133">
        <f>'Soil Chemical'!$K9</f>
        <v>0.34</v>
      </c>
      <c r="AQ7" s="133">
        <f>'Soil Chemical'!$K11</f>
        <v>2</v>
      </c>
      <c r="AR7" s="133">
        <f>'Soil Chemical'!$K12</f>
        <v>2</v>
      </c>
      <c r="AS7" s="133">
        <f>'Soil Chemical'!$K13</f>
        <v>2</v>
      </c>
      <c r="AT7" s="133">
        <f>'Soil Chemical'!$K15</f>
        <v>0.64</v>
      </c>
      <c r="AU7" s="133">
        <f>'Soil Chemical'!$K16</f>
        <v>0.5</v>
      </c>
      <c r="AV7" s="133">
        <f>'Soil Chemical'!$K17</f>
        <v>0.5</v>
      </c>
      <c r="AW7" s="133">
        <f>'Soil Chemical'!$K19</f>
        <v>15</v>
      </c>
      <c r="AX7" s="133">
        <f>'Soil Chemical'!$K20</f>
        <v>15</v>
      </c>
      <c r="AY7" s="133">
        <f>'Soil Chemical'!$K21</f>
        <v>15</v>
      </c>
      <c r="AZ7" s="175">
        <f>'Soil physical'!$K3</f>
        <v>35.5</v>
      </c>
      <c r="BA7" s="175">
        <f>'Soil physical'!$K4</f>
        <v>35.5</v>
      </c>
      <c r="BB7" s="175">
        <f>'Soil physical'!$K6</f>
        <v>35</v>
      </c>
      <c r="BC7" s="175">
        <f>'Soil physical'!$K7</f>
        <v>35</v>
      </c>
      <c r="BD7" s="43" t="str">
        <f>'Soil physical'!$K9</f>
        <v>-</v>
      </c>
      <c r="BE7" s="43" t="str">
        <f>'Soil physical'!$K10</f>
        <v>-</v>
      </c>
      <c r="BF7" s="175">
        <f>'Soil physical'!$K12</f>
        <v>1.5</v>
      </c>
      <c r="BG7" s="175">
        <f>'Soil physical'!$K13</f>
        <v>1.5</v>
      </c>
      <c r="BH7" s="43">
        <f>'Soil physical'!$K15</f>
        <v>10</v>
      </c>
      <c r="BI7" s="43">
        <f>'Soil physical'!$K16</f>
        <v>20</v>
      </c>
      <c r="BJ7" s="42" t="str">
        <f>Vegetation!$K3</f>
        <v>High</v>
      </c>
      <c r="BK7" s="42" t="str">
        <f>Vegetation!$K4</f>
        <v>High</v>
      </c>
      <c r="BL7" s="131">
        <f>Vegetation!$K6</f>
        <v>79</v>
      </c>
      <c r="BM7" s="131">
        <f>Vegetation!$K7</f>
        <v>79</v>
      </c>
      <c r="BN7" s="131">
        <f>Vegetation!$K8</f>
        <v>0</v>
      </c>
      <c r="BO7" s="131">
        <f>Vegetation!$K9</f>
        <v>79</v>
      </c>
    </row>
    <row r="8" spans="1:67" x14ac:dyDescent="0.3">
      <c r="A8" s="42" t="str">
        <f>Scenarios!A9</f>
        <v xml:space="preserve">Scenario 07: </v>
      </c>
      <c r="B8" s="42" t="str">
        <f>Scenarios!B9</f>
        <v>-</v>
      </c>
      <c r="C8" s="50" t="str">
        <f>Scenarios!C9</f>
        <v>-</v>
      </c>
      <c r="D8" s="49" t="str">
        <f>'Climate Assumptions'!$L4</f>
        <v>-</v>
      </c>
      <c r="E8" s="49" t="str">
        <f>'Climate Assumptions'!$L5</f>
        <v>-</v>
      </c>
      <c r="F8" s="134" t="str">
        <f>'Climate Assumptions'!$L9</f>
        <v>-</v>
      </c>
      <c r="G8" s="43" t="str">
        <f>Interventions!$L3</f>
        <v>-</v>
      </c>
      <c r="H8" s="43" t="str">
        <f>Interventions!$L4</f>
        <v>-</v>
      </c>
      <c r="I8" s="43" t="str">
        <f>Interventions!$L5</f>
        <v>-</v>
      </c>
      <c r="J8" s="43" t="str">
        <f>Interventions!$L7</f>
        <v>-</v>
      </c>
      <c r="K8" s="43" t="str">
        <f>Interventions!$L8</f>
        <v>-</v>
      </c>
      <c r="L8" s="43" t="str">
        <f>Interventions!$L9</f>
        <v>-</v>
      </c>
      <c r="M8" s="43" t="str">
        <f>Interventions!$L11</f>
        <v>-</v>
      </c>
      <c r="N8" s="43" t="str">
        <f>Interventions!$L12</f>
        <v>-</v>
      </c>
      <c r="O8" s="43" t="str">
        <f>Interventions!$L13</f>
        <v>-</v>
      </c>
      <c r="P8" s="43" t="str">
        <f>Interventions!$L15</f>
        <v>-</v>
      </c>
      <c r="Q8" s="43" t="str">
        <f>Interventions!$L17</f>
        <v>-</v>
      </c>
      <c r="R8" s="43" t="str">
        <f>Interventions!$L18</f>
        <v>-</v>
      </c>
      <c r="S8" s="43" t="str">
        <f>Interventions!$L19</f>
        <v>-</v>
      </c>
      <c r="T8" s="43" t="str">
        <f>Interventions!$L20</f>
        <v>-</v>
      </c>
      <c r="U8" s="43" t="str">
        <f>Interventions!$L22</f>
        <v>-</v>
      </c>
      <c r="V8" s="43" t="str">
        <f>Interventions!$L23</f>
        <v>-</v>
      </c>
      <c r="W8" s="43" t="str">
        <f>Interventions!$L24</f>
        <v>-</v>
      </c>
      <c r="X8" s="43" t="str">
        <f>Interventions!$L25</f>
        <v>-</v>
      </c>
      <c r="Y8" s="43" t="str">
        <f>Interventions!$L26</f>
        <v>-</v>
      </c>
      <c r="Z8" s="43" t="str">
        <f>Interventions!$L28</f>
        <v>-</v>
      </c>
      <c r="AA8" s="43" t="str">
        <f>Interventions!$L29</f>
        <v>-</v>
      </c>
      <c r="AB8" s="43" t="str">
        <f>Interventions!$L30</f>
        <v>-</v>
      </c>
      <c r="AC8" s="43" t="str">
        <f>Interventions!$L32</f>
        <v>-</v>
      </c>
      <c r="AD8" s="43" t="str">
        <f>Interventions!$L33</f>
        <v>-</v>
      </c>
      <c r="AE8" s="43" t="str">
        <f>Interventions!$L34</f>
        <v>-</v>
      </c>
      <c r="AF8" s="43" t="str">
        <f>Interventions!$L36</f>
        <v>-</v>
      </c>
      <c r="AG8" s="43" t="str">
        <f>Interventions!$L37</f>
        <v>-</v>
      </c>
      <c r="AH8" s="43" t="str">
        <f>Interventions!$L38</f>
        <v>-</v>
      </c>
      <c r="AI8" s="43" t="str">
        <f>Interventions!$L39</f>
        <v>-</v>
      </c>
      <c r="AJ8" s="43" t="str">
        <f>Interventions!$L40</f>
        <v>-</v>
      </c>
      <c r="AK8" s="49" t="str">
        <f>'Soil Chemical'!$L3</f>
        <v>-</v>
      </c>
      <c r="AL8" s="49" t="str">
        <f>'Soil Chemical'!$L4</f>
        <v>-</v>
      </c>
      <c r="AM8" s="49" t="str">
        <f>'Soil Chemical'!$L$5</f>
        <v>-</v>
      </c>
      <c r="AN8" s="133" t="str">
        <f>'Soil Chemical'!$L7</f>
        <v>-</v>
      </c>
      <c r="AO8" s="133" t="str">
        <f>'Soil Chemical'!$L8</f>
        <v>-</v>
      </c>
      <c r="AP8" s="133" t="str">
        <f>'Soil Chemical'!$L9</f>
        <v>-</v>
      </c>
      <c r="AQ8" s="133" t="str">
        <f>'Soil Chemical'!$L11</f>
        <v>-</v>
      </c>
      <c r="AR8" s="133" t="str">
        <f>'Soil Chemical'!$L12</f>
        <v>-</v>
      </c>
      <c r="AS8" s="133" t="str">
        <f>'Soil Chemical'!$L13</f>
        <v>-</v>
      </c>
      <c r="AT8" s="133" t="str">
        <f>'Soil Chemical'!$L15</f>
        <v>-</v>
      </c>
      <c r="AU8" s="133" t="str">
        <f>'Soil Chemical'!$L16</f>
        <v>-</v>
      </c>
      <c r="AV8" s="133" t="str">
        <f>'Soil Chemical'!$L17</f>
        <v>-</v>
      </c>
      <c r="AW8" s="133" t="str">
        <f>'Soil Chemical'!$L19</f>
        <v>-</v>
      </c>
      <c r="AX8" s="133" t="str">
        <f>'Soil Chemical'!$L20</f>
        <v>-</v>
      </c>
      <c r="AY8" s="133" t="str">
        <f>'Soil Chemical'!$L21</f>
        <v>-</v>
      </c>
      <c r="AZ8" s="175" t="str">
        <f>'Soil physical'!$L3</f>
        <v>-</v>
      </c>
      <c r="BA8" s="175" t="str">
        <f>'Soil physical'!$L4</f>
        <v>-</v>
      </c>
      <c r="BB8" s="175" t="str">
        <f>'Soil physical'!$L6</f>
        <v>-</v>
      </c>
      <c r="BC8" s="175" t="str">
        <f>'Soil physical'!$L7</f>
        <v>-</v>
      </c>
      <c r="BD8" s="43" t="str">
        <f>'Soil physical'!$L9</f>
        <v>-</v>
      </c>
      <c r="BE8" s="43" t="str">
        <f>'Soil physical'!$L10</f>
        <v>-</v>
      </c>
      <c r="BF8" s="175" t="str">
        <f>'Soil physical'!$L12</f>
        <v>-</v>
      </c>
      <c r="BG8" s="175" t="str">
        <f>'Soil physical'!$L13</f>
        <v>-</v>
      </c>
      <c r="BH8" s="43" t="str">
        <f>'Soil physical'!$L15</f>
        <v>-</v>
      </c>
      <c r="BI8" s="43" t="str">
        <f>'Soil physical'!$L16</f>
        <v>-</v>
      </c>
      <c r="BJ8" s="42" t="str">
        <f>Vegetation!$L3</f>
        <v>-</v>
      </c>
      <c r="BK8" s="42" t="str">
        <f>Vegetation!$L4</f>
        <v>-</v>
      </c>
      <c r="BL8" s="131">
        <f>Vegetation!$L6</f>
        <v>0</v>
      </c>
      <c r="BM8" s="131" t="str">
        <f>Vegetation!$L7</f>
        <v>-</v>
      </c>
      <c r="BN8" s="131" t="str">
        <f>Vegetation!$L8</f>
        <v>-</v>
      </c>
      <c r="BO8" s="131" t="str">
        <f>Vegetation!$L9</f>
        <v>-</v>
      </c>
    </row>
    <row r="9" spans="1:67" x14ac:dyDescent="0.3">
      <c r="A9" s="42" t="str">
        <f>Scenarios!A10</f>
        <v xml:space="preserve">Scenario 08: </v>
      </c>
      <c r="B9" s="42" t="str">
        <f>Scenarios!B10</f>
        <v>-</v>
      </c>
      <c r="C9" s="50" t="str">
        <f>Scenarios!C10</f>
        <v>-</v>
      </c>
      <c r="D9" s="49" t="str">
        <f>'Climate Assumptions'!$M4</f>
        <v>-</v>
      </c>
      <c r="E9" s="49" t="str">
        <f>'Climate Assumptions'!$M5</f>
        <v>-</v>
      </c>
      <c r="F9" s="134" t="str">
        <f>'Climate Assumptions'!$M9</f>
        <v>-</v>
      </c>
      <c r="G9" s="43" t="str">
        <f>Interventions!$M3</f>
        <v>-</v>
      </c>
      <c r="H9" s="43" t="str">
        <f>Interventions!$M4</f>
        <v>-</v>
      </c>
      <c r="I9" s="43" t="str">
        <f>Interventions!$M5</f>
        <v>-</v>
      </c>
      <c r="J9" s="43" t="str">
        <f>Interventions!$M7</f>
        <v>-</v>
      </c>
      <c r="K9" s="43" t="str">
        <f>Interventions!$M8</f>
        <v>-</v>
      </c>
      <c r="L9" s="43" t="str">
        <f>Interventions!$M9</f>
        <v>-</v>
      </c>
      <c r="M9" s="43" t="str">
        <f>Interventions!$M11</f>
        <v>-</v>
      </c>
      <c r="N9" s="43" t="str">
        <f>Interventions!$M12</f>
        <v>-</v>
      </c>
      <c r="O9" s="43" t="str">
        <f>Interventions!$M13</f>
        <v>-</v>
      </c>
      <c r="P9" s="43" t="str">
        <f>Interventions!$M15</f>
        <v>-</v>
      </c>
      <c r="Q9" s="43" t="str">
        <f>Interventions!$M17</f>
        <v>-</v>
      </c>
      <c r="R9" s="43" t="str">
        <f>Interventions!$M18</f>
        <v>-</v>
      </c>
      <c r="S9" s="43" t="str">
        <f>Interventions!$M19</f>
        <v>-</v>
      </c>
      <c r="T9" s="43" t="str">
        <f>Interventions!$M20</f>
        <v>-</v>
      </c>
      <c r="U9" s="43" t="str">
        <f>Interventions!$M22</f>
        <v>-</v>
      </c>
      <c r="V9" s="43" t="str">
        <f>Interventions!$M23</f>
        <v>-</v>
      </c>
      <c r="W9" s="43" t="str">
        <f>Interventions!$M24</f>
        <v>-</v>
      </c>
      <c r="X9" s="43" t="str">
        <f>Interventions!$M25</f>
        <v>-</v>
      </c>
      <c r="Y9" s="43" t="str">
        <f>Interventions!$M26</f>
        <v>-</v>
      </c>
      <c r="Z9" s="43" t="str">
        <f>Interventions!$M28</f>
        <v>-</v>
      </c>
      <c r="AA9" s="43" t="str">
        <f>Interventions!$M29</f>
        <v>-</v>
      </c>
      <c r="AB9" s="43" t="str">
        <f>Interventions!$M30</f>
        <v>-</v>
      </c>
      <c r="AC9" s="43" t="str">
        <f>Interventions!$M32</f>
        <v>-</v>
      </c>
      <c r="AD9" s="43" t="str">
        <f>Interventions!$M33</f>
        <v>-</v>
      </c>
      <c r="AE9" s="43" t="str">
        <f>Interventions!$M34</f>
        <v>-</v>
      </c>
      <c r="AF9" s="43" t="str">
        <f>Interventions!$M36</f>
        <v>-</v>
      </c>
      <c r="AG9" s="43" t="str">
        <f>Interventions!$M37</f>
        <v>-</v>
      </c>
      <c r="AH9" s="43" t="str">
        <f>Interventions!$M38</f>
        <v>-</v>
      </c>
      <c r="AI9" s="43" t="str">
        <f>Interventions!$M39</f>
        <v>-</v>
      </c>
      <c r="AJ9" s="43" t="str">
        <f>Interventions!$M40</f>
        <v>-</v>
      </c>
      <c r="AK9" s="49" t="str">
        <f>'Soil Chemical'!$M3</f>
        <v>-</v>
      </c>
      <c r="AL9" s="49" t="str">
        <f>'Soil Chemical'!$M4</f>
        <v>-</v>
      </c>
      <c r="AM9" s="49" t="str">
        <f>'Soil Chemical'!$M$5</f>
        <v>-</v>
      </c>
      <c r="AN9" s="133" t="str">
        <f>'Soil Chemical'!$M7</f>
        <v>-</v>
      </c>
      <c r="AO9" s="133" t="str">
        <f>'Soil Chemical'!$M8</f>
        <v>-</v>
      </c>
      <c r="AP9" s="133" t="str">
        <f>'Soil Chemical'!$M9</f>
        <v>-</v>
      </c>
      <c r="AQ9" s="133" t="str">
        <f>'Soil Chemical'!$M11</f>
        <v>-</v>
      </c>
      <c r="AR9" s="133" t="str">
        <f>'Soil Chemical'!$M12</f>
        <v>-</v>
      </c>
      <c r="AS9" s="133" t="str">
        <f>'Soil Chemical'!$M13</f>
        <v>-</v>
      </c>
      <c r="AT9" s="133" t="str">
        <f>'Soil Chemical'!$M15</f>
        <v>-</v>
      </c>
      <c r="AU9" s="133" t="str">
        <f>'Soil Chemical'!$M16</f>
        <v>-</v>
      </c>
      <c r="AV9" s="133" t="str">
        <f>'Soil Chemical'!$M17</f>
        <v>-</v>
      </c>
      <c r="AW9" s="133" t="str">
        <f>'Soil Chemical'!$M19</f>
        <v>-</v>
      </c>
      <c r="AX9" s="133" t="str">
        <f>'Soil Chemical'!$M20</f>
        <v>-</v>
      </c>
      <c r="AY9" s="133" t="str">
        <f>'Soil Chemical'!$M21</f>
        <v>-</v>
      </c>
      <c r="AZ9" s="175" t="str">
        <f>'Soil physical'!$M3</f>
        <v>-</v>
      </c>
      <c r="BA9" s="175" t="str">
        <f>'Soil physical'!$M4</f>
        <v>-</v>
      </c>
      <c r="BB9" s="175" t="str">
        <f>'Soil physical'!$M6</f>
        <v>-</v>
      </c>
      <c r="BC9" s="175" t="str">
        <f>'Soil physical'!$M7</f>
        <v>-</v>
      </c>
      <c r="BD9" s="43" t="str">
        <f>'Soil physical'!$M9</f>
        <v>-</v>
      </c>
      <c r="BE9" s="43" t="str">
        <f>'Soil physical'!$M10</f>
        <v>-</v>
      </c>
      <c r="BF9" s="175" t="str">
        <f>'Soil physical'!$M12</f>
        <v>-</v>
      </c>
      <c r="BG9" s="175" t="str">
        <f>'Soil physical'!$M13</f>
        <v>-</v>
      </c>
      <c r="BH9" s="43" t="str">
        <f>'Soil physical'!$M15</f>
        <v>-</v>
      </c>
      <c r="BI9" s="43" t="str">
        <f>'Soil physical'!$M16</f>
        <v>-</v>
      </c>
      <c r="BJ9" s="42" t="str">
        <f>Vegetation!$M3</f>
        <v>-</v>
      </c>
      <c r="BK9" s="42" t="str">
        <f>Vegetation!$M4</f>
        <v>-</v>
      </c>
      <c r="BL9" s="131" t="str">
        <f>Vegetation!$M6</f>
        <v>-</v>
      </c>
      <c r="BM9" s="131" t="str">
        <f>Vegetation!$M7</f>
        <v>-</v>
      </c>
      <c r="BN9" s="131" t="str">
        <f>Vegetation!$M8</f>
        <v>-</v>
      </c>
      <c r="BO9" s="131" t="str">
        <f>Vegetation!$M9</f>
        <v>-</v>
      </c>
    </row>
    <row r="10" spans="1:67" x14ac:dyDescent="0.3">
      <c r="A10" s="42" t="str">
        <f>Scenarios!A11</f>
        <v xml:space="preserve">Scenario 09: </v>
      </c>
      <c r="B10" s="42" t="str">
        <f>Scenarios!B11</f>
        <v>-</v>
      </c>
      <c r="C10" s="50" t="str">
        <f>Scenarios!C11</f>
        <v>-</v>
      </c>
      <c r="D10" s="49" t="str">
        <f>'Climate Assumptions'!$N4</f>
        <v>-</v>
      </c>
      <c r="E10" s="49" t="str">
        <f>'Climate Assumptions'!$N5</f>
        <v>-</v>
      </c>
      <c r="F10" s="134" t="str">
        <f>'Climate Assumptions'!$N9</f>
        <v>-</v>
      </c>
      <c r="G10" s="43" t="str">
        <f>Interventions!$N3</f>
        <v>-</v>
      </c>
      <c r="H10" s="43" t="str">
        <f>Interventions!$N4</f>
        <v>-</v>
      </c>
      <c r="I10" s="43" t="str">
        <f>Interventions!$N5</f>
        <v>-</v>
      </c>
      <c r="J10" s="43" t="str">
        <f>Interventions!$N7</f>
        <v>-</v>
      </c>
      <c r="K10" s="43" t="str">
        <f>Interventions!$N8</f>
        <v>-</v>
      </c>
      <c r="L10" s="43" t="str">
        <f>Interventions!$N9</f>
        <v>-</v>
      </c>
      <c r="M10" s="43" t="str">
        <f>Interventions!$N11</f>
        <v>-</v>
      </c>
      <c r="N10" s="43" t="str">
        <f>Interventions!$N12</f>
        <v>-</v>
      </c>
      <c r="O10" s="43" t="str">
        <f>Interventions!$N13</f>
        <v>-</v>
      </c>
      <c r="P10" s="43" t="str">
        <f>Interventions!$N15</f>
        <v>-</v>
      </c>
      <c r="Q10" s="43" t="str">
        <f>Interventions!$N17</f>
        <v>-</v>
      </c>
      <c r="R10" s="43" t="str">
        <f>Interventions!$N18</f>
        <v>-</v>
      </c>
      <c r="S10" s="43" t="str">
        <f>Interventions!$N19</f>
        <v>-</v>
      </c>
      <c r="T10" s="43" t="str">
        <f>Interventions!$N20</f>
        <v>-</v>
      </c>
      <c r="U10" s="43" t="str">
        <f>Interventions!$N22</f>
        <v>-</v>
      </c>
      <c r="V10" s="43" t="str">
        <f>Interventions!$N23</f>
        <v>-</v>
      </c>
      <c r="W10" s="43" t="str">
        <f>Interventions!$N24</f>
        <v>-</v>
      </c>
      <c r="X10" s="43" t="str">
        <f>Interventions!$N25</f>
        <v>-</v>
      </c>
      <c r="Y10" s="43" t="str">
        <f>Interventions!$N26</f>
        <v>-</v>
      </c>
      <c r="Z10" s="43" t="str">
        <f>Interventions!$N28</f>
        <v>-</v>
      </c>
      <c r="AA10" s="43" t="str">
        <f>Interventions!$N29</f>
        <v>-</v>
      </c>
      <c r="AB10" s="43" t="str">
        <f>Interventions!$N30</f>
        <v>-</v>
      </c>
      <c r="AC10" s="43" t="str">
        <f>Interventions!$N32</f>
        <v>-</v>
      </c>
      <c r="AD10" s="43" t="str">
        <f>Interventions!$N33</f>
        <v>-</v>
      </c>
      <c r="AE10" s="43" t="str">
        <f>Interventions!$N34</f>
        <v>-</v>
      </c>
      <c r="AF10" s="43" t="str">
        <f>Interventions!$N36</f>
        <v>-</v>
      </c>
      <c r="AG10" s="43" t="str">
        <f>Interventions!$N37</f>
        <v>-</v>
      </c>
      <c r="AH10" s="43" t="str">
        <f>Interventions!$N38</f>
        <v>-</v>
      </c>
      <c r="AI10" s="43" t="str">
        <f>Interventions!$N39</f>
        <v>-</v>
      </c>
      <c r="AJ10" s="43" t="str">
        <f>Interventions!$N40</f>
        <v>-</v>
      </c>
      <c r="AK10" s="49" t="str">
        <f>'Soil Chemical'!$N3</f>
        <v>-</v>
      </c>
      <c r="AL10" s="49" t="str">
        <f>'Soil Chemical'!$N4</f>
        <v>-</v>
      </c>
      <c r="AM10" s="49" t="str">
        <f>'Soil Chemical'!$N$5</f>
        <v>-</v>
      </c>
      <c r="AN10" s="133" t="str">
        <f>'Soil Chemical'!$N7</f>
        <v>-</v>
      </c>
      <c r="AO10" s="133" t="str">
        <f>'Soil Chemical'!$N8</f>
        <v>-</v>
      </c>
      <c r="AP10" s="133" t="str">
        <f>'Soil Chemical'!$N9</f>
        <v>-</v>
      </c>
      <c r="AQ10" s="133" t="str">
        <f>'Soil Chemical'!$N11</f>
        <v>-</v>
      </c>
      <c r="AR10" s="133" t="str">
        <f>'Soil Chemical'!$N12</f>
        <v>-</v>
      </c>
      <c r="AS10" s="133" t="str">
        <f>'Soil Chemical'!$N13</f>
        <v>-</v>
      </c>
      <c r="AT10" s="133" t="str">
        <f>'Soil Chemical'!$N15</f>
        <v>-</v>
      </c>
      <c r="AU10" s="133" t="str">
        <f>'Soil Chemical'!$N16</f>
        <v>-</v>
      </c>
      <c r="AV10" s="133" t="str">
        <f>'Soil Chemical'!$N17</f>
        <v>-</v>
      </c>
      <c r="AW10" s="133" t="str">
        <f>'Soil Chemical'!$N19</f>
        <v>-</v>
      </c>
      <c r="AX10" s="133" t="str">
        <f>'Soil Chemical'!$N20</f>
        <v>-</v>
      </c>
      <c r="AY10" s="133" t="str">
        <f>'Soil Chemical'!$N21</f>
        <v>-</v>
      </c>
      <c r="AZ10" s="175" t="str">
        <f>'Soil physical'!$N3</f>
        <v>-</v>
      </c>
      <c r="BA10" s="175" t="str">
        <f>'Soil physical'!$N4</f>
        <v>-</v>
      </c>
      <c r="BB10" s="175" t="str">
        <f>'Soil physical'!$N6</f>
        <v>-</v>
      </c>
      <c r="BC10" s="175" t="str">
        <f>'Soil physical'!$N7</f>
        <v>-</v>
      </c>
      <c r="BD10" s="43" t="str">
        <f>'Soil physical'!$N9</f>
        <v>-</v>
      </c>
      <c r="BE10" s="43" t="str">
        <f>'Soil physical'!$N10</f>
        <v>-</v>
      </c>
      <c r="BF10" s="175" t="str">
        <f>'Soil physical'!$N12</f>
        <v>-</v>
      </c>
      <c r="BG10" s="175" t="str">
        <f>'Soil physical'!$N13</f>
        <v>-</v>
      </c>
      <c r="BH10" s="43" t="str">
        <f>'Soil physical'!$N15</f>
        <v>-</v>
      </c>
      <c r="BI10" s="43" t="str">
        <f>'Soil physical'!$N16</f>
        <v>-</v>
      </c>
      <c r="BJ10" s="42" t="str">
        <f>Vegetation!$N3</f>
        <v>-</v>
      </c>
      <c r="BK10" s="42" t="str">
        <f>Vegetation!$N4</f>
        <v>-</v>
      </c>
      <c r="BL10" s="131" t="str">
        <f>Vegetation!$N6</f>
        <v>-</v>
      </c>
      <c r="BM10" s="131" t="str">
        <f>Vegetation!$N7</f>
        <v>-</v>
      </c>
      <c r="BN10" s="131" t="str">
        <f>Vegetation!$N8</f>
        <v>-</v>
      </c>
      <c r="BO10" s="131" t="str">
        <f>Vegetation!$N9</f>
        <v>-</v>
      </c>
    </row>
    <row r="11" spans="1:67" x14ac:dyDescent="0.3">
      <c r="A11" s="42" t="str">
        <f>Scenarios!A12</f>
        <v xml:space="preserve">Scenario 10: </v>
      </c>
      <c r="B11" s="42" t="str">
        <f>Scenarios!B12</f>
        <v>-</v>
      </c>
      <c r="C11" s="50" t="str">
        <f>Scenarios!C12</f>
        <v>-</v>
      </c>
      <c r="D11" s="49" t="str">
        <f>'Climate Assumptions'!$O4</f>
        <v>-</v>
      </c>
      <c r="E11" s="49" t="str">
        <f>'Climate Assumptions'!$O5</f>
        <v>-</v>
      </c>
      <c r="F11" s="134" t="str">
        <f>'Climate Assumptions'!$O9</f>
        <v>-</v>
      </c>
      <c r="G11" s="43" t="str">
        <f>Interventions!$O3</f>
        <v>-</v>
      </c>
      <c r="H11" s="43" t="str">
        <f>Interventions!$O4</f>
        <v>-</v>
      </c>
      <c r="I11" s="43" t="str">
        <f>Interventions!$O5</f>
        <v>-</v>
      </c>
      <c r="J11" s="43" t="str">
        <f>Interventions!$O7</f>
        <v>-</v>
      </c>
      <c r="K11" s="43" t="str">
        <f>Interventions!$O8</f>
        <v>-</v>
      </c>
      <c r="L11" s="43" t="str">
        <f>Interventions!$O9</f>
        <v>-</v>
      </c>
      <c r="M11" s="43" t="str">
        <f>Interventions!$O11</f>
        <v>-</v>
      </c>
      <c r="N11" s="43" t="str">
        <f>Interventions!$O12</f>
        <v>-</v>
      </c>
      <c r="O11" s="43" t="str">
        <f>Interventions!$O13</f>
        <v>-</v>
      </c>
      <c r="P11" s="43" t="str">
        <f>Interventions!$O15</f>
        <v>-</v>
      </c>
      <c r="Q11" s="43" t="str">
        <f>Interventions!$O17</f>
        <v>-</v>
      </c>
      <c r="R11" s="43" t="str">
        <f>Interventions!$O18</f>
        <v>-</v>
      </c>
      <c r="S11" s="43" t="str">
        <f>Interventions!$O19</f>
        <v>-</v>
      </c>
      <c r="T11" s="43" t="str">
        <f>Interventions!$O20</f>
        <v>-</v>
      </c>
      <c r="U11" s="43" t="str">
        <f>Interventions!$O22</f>
        <v>-</v>
      </c>
      <c r="V11" s="43" t="str">
        <f>Interventions!$O23</f>
        <v>-</v>
      </c>
      <c r="W11" s="43" t="str">
        <f>Interventions!$O24</f>
        <v>-</v>
      </c>
      <c r="X11" s="43" t="str">
        <f>Interventions!$O25</f>
        <v>-</v>
      </c>
      <c r="Y11" s="43" t="str">
        <f>Interventions!$O26</f>
        <v>-</v>
      </c>
      <c r="Z11" s="43" t="str">
        <f>Interventions!$O28</f>
        <v>-</v>
      </c>
      <c r="AA11" s="43" t="str">
        <f>Interventions!$O29</f>
        <v>-</v>
      </c>
      <c r="AB11" s="43" t="str">
        <f>Interventions!$O30</f>
        <v>-</v>
      </c>
      <c r="AC11" s="43" t="str">
        <f>Interventions!$O32</f>
        <v>-</v>
      </c>
      <c r="AD11" s="43" t="str">
        <f>Interventions!$O33</f>
        <v>-</v>
      </c>
      <c r="AE11" s="43" t="str">
        <f>Interventions!$O34</f>
        <v>-</v>
      </c>
      <c r="AF11" s="43" t="str">
        <f>Interventions!$O36</f>
        <v>-</v>
      </c>
      <c r="AG11" s="43" t="str">
        <f>Interventions!$O37</f>
        <v>-</v>
      </c>
      <c r="AH11" s="43" t="str">
        <f>Interventions!$O38</f>
        <v>-</v>
      </c>
      <c r="AI11" s="43" t="str">
        <f>Interventions!$O39</f>
        <v>-</v>
      </c>
      <c r="AJ11" s="43" t="str">
        <f>Interventions!$O40</f>
        <v>-</v>
      </c>
      <c r="AK11" s="49" t="str">
        <f>'Soil Chemical'!$O3</f>
        <v>-</v>
      </c>
      <c r="AL11" s="49" t="str">
        <f>'Soil Chemical'!$O4</f>
        <v>-</v>
      </c>
      <c r="AM11" s="49" t="str">
        <f>'Soil Chemical'!$O$5</f>
        <v>-</v>
      </c>
      <c r="AN11" s="133" t="str">
        <f>'Soil Chemical'!$O7</f>
        <v>-</v>
      </c>
      <c r="AO11" s="133" t="str">
        <f>'Soil Chemical'!$O8</f>
        <v>-</v>
      </c>
      <c r="AP11" s="133" t="str">
        <f>'Soil Chemical'!$O9</f>
        <v>-</v>
      </c>
      <c r="AQ11" s="133" t="str">
        <f>'Soil Chemical'!$O11</f>
        <v>-</v>
      </c>
      <c r="AR11" s="133" t="str">
        <f>'Soil Chemical'!$O12</f>
        <v>-</v>
      </c>
      <c r="AS11" s="133" t="str">
        <f>'Soil Chemical'!$O13</f>
        <v>-</v>
      </c>
      <c r="AT11" s="133" t="str">
        <f>'Soil Chemical'!$O15</f>
        <v>-</v>
      </c>
      <c r="AU11" s="133" t="str">
        <f>'Soil Chemical'!$O16</f>
        <v>-</v>
      </c>
      <c r="AV11" s="133" t="str">
        <f>'Soil Chemical'!$O17</f>
        <v>-</v>
      </c>
      <c r="AW11" s="133" t="str">
        <f>'Soil Chemical'!$O19</f>
        <v>-</v>
      </c>
      <c r="AX11" s="133" t="str">
        <f>'Soil Chemical'!$O20</f>
        <v>-</v>
      </c>
      <c r="AY11" s="133" t="str">
        <f>'Soil Chemical'!$O21</f>
        <v>-</v>
      </c>
      <c r="AZ11" s="175" t="str">
        <f>'Soil physical'!$O3</f>
        <v>-</v>
      </c>
      <c r="BA11" s="175" t="str">
        <f>'Soil physical'!$O4</f>
        <v>-</v>
      </c>
      <c r="BB11" s="175" t="str">
        <f>'Soil physical'!$O6</f>
        <v>-</v>
      </c>
      <c r="BC11" s="175" t="str">
        <f>'Soil physical'!$O7</f>
        <v>-</v>
      </c>
      <c r="BD11" s="43" t="str">
        <f>'Soil physical'!$O9</f>
        <v>-</v>
      </c>
      <c r="BE11" s="43" t="str">
        <f>'Soil physical'!$O10</f>
        <v>-</v>
      </c>
      <c r="BF11" s="175" t="str">
        <f>'Soil physical'!$O12</f>
        <v>-</v>
      </c>
      <c r="BG11" s="175" t="str">
        <f>'Soil physical'!$O13</f>
        <v>-</v>
      </c>
      <c r="BH11" s="43" t="str">
        <f>'Soil physical'!$O15</f>
        <v>-</v>
      </c>
      <c r="BI11" s="43" t="str">
        <f>'Soil physical'!$O16</f>
        <v>-</v>
      </c>
      <c r="BJ11" s="42" t="str">
        <f>Vegetation!$O3</f>
        <v>-</v>
      </c>
      <c r="BK11" s="42" t="str">
        <f>Vegetation!$O4</f>
        <v>-</v>
      </c>
      <c r="BL11" s="131" t="str">
        <f>Vegetation!$O6</f>
        <v>-</v>
      </c>
      <c r="BM11" s="131" t="str">
        <f>Vegetation!$O7</f>
        <v>-</v>
      </c>
      <c r="BN11" s="131" t="str">
        <f>Vegetation!$O8</f>
        <v>-</v>
      </c>
      <c r="BO11" s="131" t="str">
        <f>Vegetation!$O9</f>
        <v>-</v>
      </c>
    </row>
    <row r="12" spans="1:67" x14ac:dyDescent="0.3">
      <c r="A12" s="42" t="str">
        <f>Scenarios!A13</f>
        <v xml:space="preserve">Scenario 11: </v>
      </c>
      <c r="B12" s="42" t="str">
        <f>Scenarios!B13</f>
        <v>-</v>
      </c>
      <c r="C12" s="50" t="str">
        <f>Scenarios!C13</f>
        <v>-</v>
      </c>
      <c r="D12" s="49" t="str">
        <f>'Climate Assumptions'!$P4</f>
        <v>-</v>
      </c>
      <c r="E12" s="49" t="str">
        <f>'Climate Assumptions'!$P5</f>
        <v>-</v>
      </c>
      <c r="F12" s="134" t="str">
        <f>'Climate Assumptions'!$P9</f>
        <v>-</v>
      </c>
      <c r="G12" s="43" t="str">
        <f>Interventions!$P3</f>
        <v>-</v>
      </c>
      <c r="H12" s="43" t="str">
        <f>Interventions!$P4</f>
        <v>-</v>
      </c>
      <c r="I12" s="43" t="str">
        <f>Interventions!$P5</f>
        <v>-</v>
      </c>
      <c r="J12" s="43" t="str">
        <f>Interventions!$P7</f>
        <v>-</v>
      </c>
      <c r="K12" s="43" t="str">
        <f>Interventions!$P8</f>
        <v>-</v>
      </c>
      <c r="L12" s="43" t="str">
        <f>Interventions!$P9</f>
        <v>-</v>
      </c>
      <c r="M12" s="43" t="str">
        <f>Interventions!$P11</f>
        <v>-</v>
      </c>
      <c r="N12" s="43" t="str">
        <f>Interventions!$P12</f>
        <v>-</v>
      </c>
      <c r="O12" s="43" t="str">
        <f>Interventions!$P13</f>
        <v>-</v>
      </c>
      <c r="P12" s="43" t="str">
        <f>Interventions!$P15</f>
        <v>-</v>
      </c>
      <c r="Q12" s="43" t="str">
        <f>Interventions!$P17</f>
        <v>-</v>
      </c>
      <c r="R12" s="43" t="str">
        <f>Interventions!$P18</f>
        <v>-</v>
      </c>
      <c r="S12" s="43" t="str">
        <f>Interventions!$P19</f>
        <v>-</v>
      </c>
      <c r="T12" s="43" t="str">
        <f>Interventions!$P20</f>
        <v>-</v>
      </c>
      <c r="U12" s="43" t="str">
        <f>Interventions!$P22</f>
        <v>-</v>
      </c>
      <c r="V12" s="43" t="str">
        <f>Interventions!$P23</f>
        <v>-</v>
      </c>
      <c r="W12" s="43" t="str">
        <f>Interventions!$P24</f>
        <v>-</v>
      </c>
      <c r="X12" s="43" t="str">
        <f>Interventions!$P25</f>
        <v>-</v>
      </c>
      <c r="Y12" s="43" t="str">
        <f>Interventions!$P26</f>
        <v>-</v>
      </c>
      <c r="Z12" s="43" t="str">
        <f>Interventions!$P28</f>
        <v>-</v>
      </c>
      <c r="AA12" s="43" t="str">
        <f>Interventions!$P29</f>
        <v>-</v>
      </c>
      <c r="AB12" s="43" t="str">
        <f>Interventions!$P30</f>
        <v>-</v>
      </c>
      <c r="AC12" s="43" t="str">
        <f>Interventions!$P32</f>
        <v>-</v>
      </c>
      <c r="AD12" s="43" t="str">
        <f>Interventions!$P33</f>
        <v>-</v>
      </c>
      <c r="AE12" s="43" t="str">
        <f>Interventions!$P34</f>
        <v>-</v>
      </c>
      <c r="AF12" s="43" t="str">
        <f>Interventions!$P36</f>
        <v>-</v>
      </c>
      <c r="AG12" s="43" t="str">
        <f>Interventions!$P37</f>
        <v>-</v>
      </c>
      <c r="AH12" s="43" t="str">
        <f>Interventions!$P38</f>
        <v>-</v>
      </c>
      <c r="AI12" s="43" t="str">
        <f>Interventions!$P39</f>
        <v>-</v>
      </c>
      <c r="AJ12" s="43" t="str">
        <f>Interventions!$P40</f>
        <v>-</v>
      </c>
      <c r="AK12" s="49" t="str">
        <f>'Soil Chemical'!$P3</f>
        <v>-</v>
      </c>
      <c r="AL12" s="49" t="str">
        <f>'Soil Chemical'!$P4</f>
        <v>-</v>
      </c>
      <c r="AM12" s="49" t="str">
        <f>'Soil Chemical'!$P$5</f>
        <v>-</v>
      </c>
      <c r="AN12" s="133" t="str">
        <f>'Soil Chemical'!$P7</f>
        <v>-</v>
      </c>
      <c r="AO12" s="133" t="str">
        <f>'Soil Chemical'!$P8</f>
        <v>-</v>
      </c>
      <c r="AP12" s="133" t="str">
        <f>'Soil Chemical'!$P9</f>
        <v>-</v>
      </c>
      <c r="AQ12" s="133" t="str">
        <f>'Soil Chemical'!$P11</f>
        <v>-</v>
      </c>
      <c r="AR12" s="133" t="str">
        <f>'Soil Chemical'!$P12</f>
        <v>-</v>
      </c>
      <c r="AS12" s="133" t="str">
        <f>'Soil Chemical'!$P13</f>
        <v>-</v>
      </c>
      <c r="AT12" s="133" t="str">
        <f>'Soil Chemical'!$P15</f>
        <v>-</v>
      </c>
      <c r="AU12" s="133" t="str">
        <f>'Soil Chemical'!$P16</f>
        <v>-</v>
      </c>
      <c r="AV12" s="133" t="str">
        <f>'Soil Chemical'!$P17</f>
        <v>-</v>
      </c>
      <c r="AW12" s="133" t="str">
        <f>'Soil Chemical'!$P19</f>
        <v>-</v>
      </c>
      <c r="AX12" s="133" t="str">
        <f>'Soil Chemical'!$P20</f>
        <v>-</v>
      </c>
      <c r="AY12" s="133" t="str">
        <f>'Soil Chemical'!$P21</f>
        <v>-</v>
      </c>
      <c r="AZ12" s="175" t="str">
        <f>'Soil physical'!$P3</f>
        <v>-</v>
      </c>
      <c r="BA12" s="175" t="str">
        <f>'Soil physical'!$P4</f>
        <v>-</v>
      </c>
      <c r="BB12" s="175" t="str">
        <f>'Soil physical'!$P6</f>
        <v>-</v>
      </c>
      <c r="BC12" s="175" t="str">
        <f>'Soil physical'!$P7</f>
        <v>-</v>
      </c>
      <c r="BD12" s="43" t="str">
        <f>'Soil physical'!$P9</f>
        <v>-</v>
      </c>
      <c r="BE12" s="43" t="str">
        <f>'Soil physical'!$P10</f>
        <v>-</v>
      </c>
      <c r="BF12" s="175" t="str">
        <f>'Soil physical'!$P12</f>
        <v>-</v>
      </c>
      <c r="BG12" s="175" t="str">
        <f>'Soil physical'!$P13</f>
        <v>-</v>
      </c>
      <c r="BH12" s="43" t="str">
        <f>'Soil physical'!$P15</f>
        <v>-</v>
      </c>
      <c r="BI12" s="43" t="str">
        <f>'Soil physical'!$P16</f>
        <v>-</v>
      </c>
      <c r="BJ12" s="42" t="str">
        <f>Vegetation!$P3</f>
        <v>-</v>
      </c>
      <c r="BK12" s="42" t="str">
        <f>Vegetation!$P4</f>
        <v>-</v>
      </c>
      <c r="BL12" s="131" t="str">
        <f>Vegetation!$P6</f>
        <v>-</v>
      </c>
      <c r="BM12" s="131" t="str">
        <f>Vegetation!$P7</f>
        <v>-</v>
      </c>
      <c r="BN12" s="131" t="str">
        <f>Vegetation!$P8</f>
        <v>-</v>
      </c>
      <c r="BO12" s="131" t="str">
        <f>Vegetation!$P9</f>
        <v>-</v>
      </c>
    </row>
    <row r="13" spans="1:67" x14ac:dyDescent="0.3">
      <c r="A13" s="42" t="str">
        <f>Scenarios!A14</f>
        <v xml:space="preserve">Scenario 12: </v>
      </c>
      <c r="B13" s="42" t="str">
        <f>Scenarios!B14</f>
        <v>-</v>
      </c>
      <c r="C13" s="50" t="str">
        <f>Scenarios!C14</f>
        <v>-</v>
      </c>
      <c r="D13" s="49" t="str">
        <f>'Climate Assumptions'!$Q4</f>
        <v>-</v>
      </c>
      <c r="E13" s="49" t="str">
        <f>'Climate Assumptions'!$Q5</f>
        <v>-</v>
      </c>
      <c r="F13" s="134" t="str">
        <f>'Climate Assumptions'!$Q9</f>
        <v>-</v>
      </c>
      <c r="G13" s="43" t="str">
        <f>Interventions!$Q3</f>
        <v>-</v>
      </c>
      <c r="H13" s="43" t="str">
        <f>Interventions!$Q4</f>
        <v>-</v>
      </c>
      <c r="I13" s="43" t="str">
        <f>Interventions!$Q5</f>
        <v>-</v>
      </c>
      <c r="J13" s="43" t="str">
        <f>Interventions!$Q7</f>
        <v>-</v>
      </c>
      <c r="K13" s="43" t="str">
        <f>Interventions!$Q8</f>
        <v>-</v>
      </c>
      <c r="L13" s="43" t="str">
        <f>Interventions!$Q9</f>
        <v>-</v>
      </c>
      <c r="M13" s="43" t="str">
        <f>Interventions!$Q11</f>
        <v>-</v>
      </c>
      <c r="N13" s="43" t="str">
        <f>Interventions!$Q12</f>
        <v>-</v>
      </c>
      <c r="O13" s="43" t="str">
        <f>Interventions!$Q13</f>
        <v>-</v>
      </c>
      <c r="P13" s="43" t="str">
        <f>Interventions!$Q15</f>
        <v>-</v>
      </c>
      <c r="Q13" s="43" t="str">
        <f>Interventions!$Q17</f>
        <v>-</v>
      </c>
      <c r="R13" s="43" t="str">
        <f>Interventions!$Q18</f>
        <v>-</v>
      </c>
      <c r="S13" s="43" t="str">
        <f>Interventions!$Q19</f>
        <v>-</v>
      </c>
      <c r="T13" s="43" t="str">
        <f>Interventions!$Q20</f>
        <v>-</v>
      </c>
      <c r="U13" s="43" t="str">
        <f>Interventions!$Q22</f>
        <v>-</v>
      </c>
      <c r="V13" s="43" t="str">
        <f>Interventions!$Q23</f>
        <v>-</v>
      </c>
      <c r="W13" s="43" t="str">
        <f>Interventions!$Q24</f>
        <v>-</v>
      </c>
      <c r="X13" s="43" t="str">
        <f>Interventions!$Q25</f>
        <v>-</v>
      </c>
      <c r="Y13" s="43" t="str">
        <f>Interventions!$Q26</f>
        <v>-</v>
      </c>
      <c r="Z13" s="43" t="str">
        <f>Interventions!$Q28</f>
        <v>-</v>
      </c>
      <c r="AA13" s="43" t="str">
        <f>Interventions!$Q29</f>
        <v>-</v>
      </c>
      <c r="AB13" s="43" t="str">
        <f>Interventions!$Q30</f>
        <v>-</v>
      </c>
      <c r="AC13" s="43" t="str">
        <f>Interventions!$Q32</f>
        <v>-</v>
      </c>
      <c r="AD13" s="43" t="str">
        <f>Interventions!$Q33</f>
        <v>-</v>
      </c>
      <c r="AE13" s="43" t="str">
        <f>Interventions!$Q34</f>
        <v>-</v>
      </c>
      <c r="AF13" s="43" t="str">
        <f>Interventions!$Q36</f>
        <v>-</v>
      </c>
      <c r="AG13" s="43" t="str">
        <f>Interventions!$Q37</f>
        <v>-</v>
      </c>
      <c r="AH13" s="43" t="str">
        <f>Interventions!$Q38</f>
        <v>-</v>
      </c>
      <c r="AI13" s="43" t="str">
        <f>Interventions!$Q39</f>
        <v>-</v>
      </c>
      <c r="AJ13" s="43" t="str">
        <f>Interventions!$Q40</f>
        <v>-</v>
      </c>
      <c r="AK13" s="49" t="str">
        <f>'Soil Chemical'!$Q3</f>
        <v>-</v>
      </c>
      <c r="AL13" s="49" t="str">
        <f>'Soil Chemical'!$Q4</f>
        <v>-</v>
      </c>
      <c r="AM13" s="49" t="str">
        <f>'Soil Chemical'!$Q$5</f>
        <v>-</v>
      </c>
      <c r="AN13" s="133" t="str">
        <f>'Soil Chemical'!$Q7</f>
        <v>-</v>
      </c>
      <c r="AO13" s="133" t="str">
        <f>'Soil Chemical'!$Q8</f>
        <v>-</v>
      </c>
      <c r="AP13" s="133" t="str">
        <f>'Soil Chemical'!$Q9</f>
        <v>-</v>
      </c>
      <c r="AQ13" s="133" t="str">
        <f>'Soil Chemical'!$Q11</f>
        <v>-</v>
      </c>
      <c r="AR13" s="133" t="str">
        <f>'Soil Chemical'!$Q12</f>
        <v>-</v>
      </c>
      <c r="AS13" s="133" t="str">
        <f>'Soil Chemical'!$Q13</f>
        <v>-</v>
      </c>
      <c r="AT13" s="133" t="str">
        <f>'Soil Chemical'!$Q15</f>
        <v>-</v>
      </c>
      <c r="AU13" s="133" t="str">
        <f>'Soil Chemical'!$Q16</f>
        <v>-</v>
      </c>
      <c r="AV13" s="133" t="str">
        <f>'Soil Chemical'!$Q17</f>
        <v>-</v>
      </c>
      <c r="AW13" s="133" t="str">
        <f>'Soil Chemical'!$Q19</f>
        <v>-</v>
      </c>
      <c r="AX13" s="133" t="str">
        <f>'Soil Chemical'!$Q20</f>
        <v>-</v>
      </c>
      <c r="AY13" s="133" t="str">
        <f>'Soil Chemical'!$Q21</f>
        <v>-</v>
      </c>
      <c r="AZ13" s="175" t="str">
        <f>'Soil physical'!$Q3</f>
        <v>-</v>
      </c>
      <c r="BA13" s="175" t="str">
        <f>'Soil physical'!$Q4</f>
        <v>-</v>
      </c>
      <c r="BB13" s="175" t="str">
        <f>'Soil physical'!$Q6</f>
        <v>-</v>
      </c>
      <c r="BC13" s="175" t="str">
        <f>'Soil physical'!$Q7</f>
        <v>-</v>
      </c>
      <c r="BD13" s="43" t="str">
        <f>'Soil physical'!$Q9</f>
        <v>-</v>
      </c>
      <c r="BE13" s="43" t="str">
        <f>'Soil physical'!$Q10</f>
        <v>-</v>
      </c>
      <c r="BF13" s="175" t="str">
        <f>'Soil physical'!$Q12</f>
        <v>-</v>
      </c>
      <c r="BG13" s="175" t="str">
        <f>'Soil physical'!$Q13</f>
        <v>-</v>
      </c>
      <c r="BH13" s="43" t="str">
        <f>'Soil physical'!$Q15</f>
        <v>-</v>
      </c>
      <c r="BI13" s="43" t="str">
        <f>'Soil physical'!$Q16</f>
        <v>-</v>
      </c>
      <c r="BJ13" s="42" t="str">
        <f>Vegetation!$Q3</f>
        <v>-</v>
      </c>
      <c r="BK13" s="42" t="str">
        <f>Vegetation!$Q4</f>
        <v>-</v>
      </c>
      <c r="BL13" s="131" t="str">
        <f>Vegetation!$Q6</f>
        <v>-</v>
      </c>
      <c r="BM13" s="131" t="str">
        <f>Vegetation!$Q7</f>
        <v>-</v>
      </c>
      <c r="BN13" s="131" t="str">
        <f>Vegetation!$Q8</f>
        <v>-</v>
      </c>
      <c r="BO13" s="131" t="str">
        <f>Vegetation!$Q9</f>
        <v>-</v>
      </c>
    </row>
    <row r="14" spans="1:67" x14ac:dyDescent="0.3">
      <c r="A14" s="42" t="str">
        <f>Scenarios!A15</f>
        <v xml:space="preserve">Scenario 13: </v>
      </c>
      <c r="B14" s="42" t="str">
        <f>Scenarios!B15</f>
        <v>-</v>
      </c>
      <c r="C14" s="50" t="str">
        <f>Scenarios!C15</f>
        <v>-</v>
      </c>
      <c r="D14" s="49" t="str">
        <f>'Climate Assumptions'!$R4</f>
        <v>-</v>
      </c>
      <c r="E14" s="49" t="str">
        <f>'Climate Assumptions'!$R5</f>
        <v>-</v>
      </c>
      <c r="F14" s="134" t="str">
        <f>'Climate Assumptions'!$R9</f>
        <v>-</v>
      </c>
      <c r="G14" s="43" t="str">
        <f>Interventions!$R3</f>
        <v>-</v>
      </c>
      <c r="H14" s="43" t="str">
        <f>Interventions!$R4</f>
        <v>-</v>
      </c>
      <c r="I14" s="43" t="str">
        <f>Interventions!$R5</f>
        <v>-</v>
      </c>
      <c r="J14" s="43" t="str">
        <f>Interventions!$R7</f>
        <v>-</v>
      </c>
      <c r="K14" s="43" t="str">
        <f>Interventions!$R8</f>
        <v>-</v>
      </c>
      <c r="L14" s="43" t="str">
        <f>Interventions!$R9</f>
        <v>-</v>
      </c>
      <c r="M14" s="43" t="str">
        <f>Interventions!$R11</f>
        <v>-</v>
      </c>
      <c r="N14" s="43" t="str">
        <f>Interventions!$R12</f>
        <v>-</v>
      </c>
      <c r="O14" s="43" t="str">
        <f>Interventions!$R13</f>
        <v>-</v>
      </c>
      <c r="P14" s="43" t="str">
        <f>Interventions!$R15</f>
        <v>-</v>
      </c>
      <c r="Q14" s="43" t="str">
        <f>Interventions!$R17</f>
        <v>-</v>
      </c>
      <c r="R14" s="43" t="str">
        <f>Interventions!$R18</f>
        <v>-</v>
      </c>
      <c r="S14" s="43" t="str">
        <f>Interventions!$R19</f>
        <v>-</v>
      </c>
      <c r="T14" s="43" t="str">
        <f>Interventions!$R20</f>
        <v>-</v>
      </c>
      <c r="U14" s="43" t="str">
        <f>Interventions!$R22</f>
        <v>-</v>
      </c>
      <c r="V14" s="43" t="str">
        <f>Interventions!$R23</f>
        <v>-</v>
      </c>
      <c r="W14" s="43" t="str">
        <f>Interventions!$R24</f>
        <v>-</v>
      </c>
      <c r="X14" s="43" t="str">
        <f>Interventions!$R25</f>
        <v>-</v>
      </c>
      <c r="Y14" s="43" t="str">
        <f>Interventions!$R26</f>
        <v>-</v>
      </c>
      <c r="Z14" s="43" t="str">
        <f>Interventions!$R28</f>
        <v>-</v>
      </c>
      <c r="AA14" s="43" t="str">
        <f>Interventions!$R29</f>
        <v>-</v>
      </c>
      <c r="AB14" s="43" t="str">
        <f>Interventions!$R30</f>
        <v>-</v>
      </c>
      <c r="AC14" s="43" t="str">
        <f>Interventions!$R32</f>
        <v>-</v>
      </c>
      <c r="AD14" s="43" t="str">
        <f>Interventions!$R33</f>
        <v>-</v>
      </c>
      <c r="AE14" s="43" t="str">
        <f>Interventions!$R34</f>
        <v>-</v>
      </c>
      <c r="AF14" s="43" t="str">
        <f>Interventions!$R36</f>
        <v>-</v>
      </c>
      <c r="AG14" s="43" t="str">
        <f>Interventions!$R37</f>
        <v>-</v>
      </c>
      <c r="AH14" s="43" t="str">
        <f>Interventions!$R38</f>
        <v>-</v>
      </c>
      <c r="AI14" s="43" t="str">
        <f>Interventions!$R39</f>
        <v>-</v>
      </c>
      <c r="AJ14" s="43" t="str">
        <f>Interventions!$R40</f>
        <v>-</v>
      </c>
      <c r="AK14" s="49" t="str">
        <f>'Soil Chemical'!$R3</f>
        <v>-</v>
      </c>
      <c r="AL14" s="49" t="str">
        <f>'Soil Chemical'!$R4</f>
        <v>-</v>
      </c>
      <c r="AM14" s="49" t="str">
        <f>'Soil Chemical'!$R$5</f>
        <v>-</v>
      </c>
      <c r="AN14" s="133" t="str">
        <f>'Soil Chemical'!$R7</f>
        <v>-</v>
      </c>
      <c r="AO14" s="133" t="str">
        <f>'Soil Chemical'!$R8</f>
        <v>-</v>
      </c>
      <c r="AP14" s="133" t="str">
        <f>'Soil Chemical'!$R9</f>
        <v>-</v>
      </c>
      <c r="AQ14" s="133" t="str">
        <f>'Soil Chemical'!$R11</f>
        <v>-</v>
      </c>
      <c r="AR14" s="133" t="str">
        <f>'Soil Chemical'!$R12</f>
        <v>-</v>
      </c>
      <c r="AS14" s="133" t="str">
        <f>'Soil Chemical'!$R13</f>
        <v>-</v>
      </c>
      <c r="AT14" s="133" t="str">
        <f>'Soil Chemical'!$R15</f>
        <v>-</v>
      </c>
      <c r="AU14" s="133" t="str">
        <f>'Soil Chemical'!$R16</f>
        <v>-</v>
      </c>
      <c r="AV14" s="133" t="str">
        <f>'Soil Chemical'!$R17</f>
        <v>-</v>
      </c>
      <c r="AW14" s="133" t="str">
        <f>'Soil Chemical'!$R19</f>
        <v>-</v>
      </c>
      <c r="AX14" s="133" t="str">
        <f>'Soil Chemical'!$R20</f>
        <v>-</v>
      </c>
      <c r="AY14" s="133" t="str">
        <f>'Soil Chemical'!$R21</f>
        <v>-</v>
      </c>
      <c r="AZ14" s="175" t="str">
        <f>'Soil physical'!$R3</f>
        <v>-</v>
      </c>
      <c r="BA14" s="175" t="str">
        <f>'Soil physical'!$R4</f>
        <v>-</v>
      </c>
      <c r="BB14" s="175" t="str">
        <f>'Soil physical'!$R6</f>
        <v>-</v>
      </c>
      <c r="BC14" s="175" t="str">
        <f>'Soil physical'!$R7</f>
        <v>-</v>
      </c>
      <c r="BD14" s="43" t="str">
        <f>'Soil physical'!$R9</f>
        <v>-</v>
      </c>
      <c r="BE14" s="43" t="str">
        <f>'Soil physical'!$R10</f>
        <v>-</v>
      </c>
      <c r="BF14" s="175" t="str">
        <f>'Soil physical'!$R12</f>
        <v>-</v>
      </c>
      <c r="BG14" s="175" t="str">
        <f>'Soil physical'!$R13</f>
        <v>-</v>
      </c>
      <c r="BH14" s="43" t="str">
        <f>'Soil physical'!$R15</f>
        <v>-</v>
      </c>
      <c r="BI14" s="43" t="str">
        <f>'Soil physical'!$R16</f>
        <v>-</v>
      </c>
      <c r="BJ14" s="42" t="str">
        <f>Vegetation!$R3</f>
        <v>-</v>
      </c>
      <c r="BK14" s="42" t="str">
        <f>Vegetation!$R4</f>
        <v>-</v>
      </c>
      <c r="BL14" s="131" t="str">
        <f>Vegetation!$R6</f>
        <v>-</v>
      </c>
      <c r="BM14" s="131" t="str">
        <f>Vegetation!$R7</f>
        <v>-</v>
      </c>
      <c r="BN14" s="131" t="str">
        <f>Vegetation!$R8</f>
        <v>-</v>
      </c>
      <c r="BO14" s="131" t="str">
        <f>Vegetation!$R9</f>
        <v>-</v>
      </c>
    </row>
    <row r="15" spans="1:67" x14ac:dyDescent="0.3">
      <c r="A15" s="42" t="str">
        <f>Scenarios!A16</f>
        <v xml:space="preserve">Scenario 14: </v>
      </c>
      <c r="B15" s="42" t="str">
        <f>Scenarios!B16</f>
        <v>-</v>
      </c>
      <c r="C15" s="50" t="str">
        <f>Scenarios!C16</f>
        <v>-</v>
      </c>
      <c r="D15" s="49" t="str">
        <f>'Climate Assumptions'!$S4</f>
        <v>-</v>
      </c>
      <c r="E15" s="49" t="str">
        <f>'Climate Assumptions'!$S5</f>
        <v>-</v>
      </c>
      <c r="F15" s="134" t="str">
        <f>'Climate Assumptions'!$S9</f>
        <v>-</v>
      </c>
      <c r="G15" s="43" t="str">
        <f>Interventions!$S3</f>
        <v>-</v>
      </c>
      <c r="H15" s="43" t="str">
        <f>Interventions!$S4</f>
        <v>-</v>
      </c>
      <c r="I15" s="43" t="str">
        <f>Interventions!$S5</f>
        <v>-</v>
      </c>
      <c r="J15" s="43" t="str">
        <f>Interventions!$S7</f>
        <v>-</v>
      </c>
      <c r="K15" s="43" t="str">
        <f>Interventions!$S8</f>
        <v>-</v>
      </c>
      <c r="L15" s="43" t="str">
        <f>Interventions!$S9</f>
        <v>-</v>
      </c>
      <c r="M15" s="43" t="str">
        <f>Interventions!$S11</f>
        <v>-</v>
      </c>
      <c r="N15" s="43" t="str">
        <f>Interventions!$S12</f>
        <v>-</v>
      </c>
      <c r="O15" s="43" t="str">
        <f>Interventions!$S13</f>
        <v>-</v>
      </c>
      <c r="P15" s="43" t="str">
        <f>Interventions!$S15</f>
        <v>-</v>
      </c>
      <c r="Q15" s="43" t="str">
        <f>Interventions!$S17</f>
        <v>-</v>
      </c>
      <c r="R15" s="43" t="str">
        <f>Interventions!$S18</f>
        <v>-</v>
      </c>
      <c r="S15" s="43" t="str">
        <f>Interventions!$S19</f>
        <v>-</v>
      </c>
      <c r="T15" s="43" t="str">
        <f>Interventions!$S20</f>
        <v>-</v>
      </c>
      <c r="U15" s="43" t="str">
        <f>Interventions!$S22</f>
        <v>-</v>
      </c>
      <c r="V15" s="43" t="str">
        <f>Interventions!$S23</f>
        <v>-</v>
      </c>
      <c r="W15" s="43" t="str">
        <f>Interventions!$S24</f>
        <v>-</v>
      </c>
      <c r="X15" s="43" t="str">
        <f>Interventions!$S25</f>
        <v>-</v>
      </c>
      <c r="Y15" s="43" t="str">
        <f>Interventions!$S26</f>
        <v>-</v>
      </c>
      <c r="Z15" s="43" t="str">
        <f>Interventions!$S28</f>
        <v>-</v>
      </c>
      <c r="AA15" s="43" t="str">
        <f>Interventions!$S29</f>
        <v>-</v>
      </c>
      <c r="AB15" s="43" t="str">
        <f>Interventions!$S30</f>
        <v>-</v>
      </c>
      <c r="AC15" s="43" t="str">
        <f>Interventions!$S32</f>
        <v>-</v>
      </c>
      <c r="AD15" s="43" t="str">
        <f>Interventions!$S33</f>
        <v>-</v>
      </c>
      <c r="AE15" s="43" t="str">
        <f>Interventions!$S34</f>
        <v>-</v>
      </c>
      <c r="AF15" s="43" t="str">
        <f>Interventions!$S36</f>
        <v>-</v>
      </c>
      <c r="AG15" s="43" t="str">
        <f>Interventions!$S37</f>
        <v>-</v>
      </c>
      <c r="AH15" s="43" t="str">
        <f>Interventions!$S38</f>
        <v>-</v>
      </c>
      <c r="AI15" s="43" t="str">
        <f>Interventions!$S39</f>
        <v>-</v>
      </c>
      <c r="AJ15" s="43" t="str">
        <f>Interventions!$S40</f>
        <v>-</v>
      </c>
      <c r="AK15" s="134" t="str">
        <f>'Soil Chemical'!$S3</f>
        <v>-</v>
      </c>
      <c r="AL15" s="134" t="str">
        <f>'Soil Chemical'!$S4</f>
        <v>-</v>
      </c>
      <c r="AM15" s="49" t="str">
        <f>'Soil Chemical'!$S$5</f>
        <v>-</v>
      </c>
      <c r="AN15" s="133" t="str">
        <f>'Soil Chemical'!$S7</f>
        <v>-</v>
      </c>
      <c r="AO15" s="133" t="str">
        <f>'Soil Chemical'!$S8</f>
        <v>-</v>
      </c>
      <c r="AP15" s="133" t="str">
        <f>'Soil Chemical'!$S9</f>
        <v>-</v>
      </c>
      <c r="AQ15" s="133" t="str">
        <f>'Soil Chemical'!$S11</f>
        <v>-</v>
      </c>
      <c r="AR15" s="133" t="str">
        <f>'Soil Chemical'!$S12</f>
        <v>-</v>
      </c>
      <c r="AS15" s="133" t="str">
        <f>'Soil Chemical'!$S13</f>
        <v>-</v>
      </c>
      <c r="AT15" s="133" t="str">
        <f>'Soil Chemical'!$S15</f>
        <v>-</v>
      </c>
      <c r="AU15" s="133" t="str">
        <f>'Soil Chemical'!$S16</f>
        <v>-</v>
      </c>
      <c r="AV15" s="133" t="str">
        <f>'Soil Chemical'!$S17</f>
        <v>-</v>
      </c>
      <c r="AW15" s="133" t="str">
        <f>'Soil Chemical'!$S19</f>
        <v>-</v>
      </c>
      <c r="AX15" s="133" t="str">
        <f>'Soil Chemical'!$S20</f>
        <v>-</v>
      </c>
      <c r="AY15" s="133" t="str">
        <f>'Soil Chemical'!$S21</f>
        <v>-</v>
      </c>
      <c r="AZ15" s="175" t="str">
        <f>'Soil physical'!$S3</f>
        <v>-</v>
      </c>
      <c r="BA15" s="175" t="str">
        <f>'Soil physical'!$S4</f>
        <v>-</v>
      </c>
      <c r="BB15" s="175" t="str">
        <f>'Soil physical'!$S6</f>
        <v>-</v>
      </c>
      <c r="BC15" s="175" t="str">
        <f>'Soil physical'!$S7</f>
        <v>-</v>
      </c>
      <c r="BD15" s="43" t="str">
        <f>'Soil physical'!$S9</f>
        <v>-</v>
      </c>
      <c r="BE15" s="43" t="str">
        <f>'Soil physical'!$S10</f>
        <v>-</v>
      </c>
      <c r="BF15" s="175" t="str">
        <f>'Soil physical'!$S12</f>
        <v>-</v>
      </c>
      <c r="BG15" s="175" t="str">
        <f>'Soil physical'!$S13</f>
        <v>-</v>
      </c>
      <c r="BH15" s="43" t="str">
        <f>'Soil physical'!$S15</f>
        <v>-</v>
      </c>
      <c r="BI15" s="43" t="str">
        <f>'Soil physical'!$S16</f>
        <v>-</v>
      </c>
      <c r="BJ15" s="42" t="str">
        <f>Vegetation!$S3</f>
        <v>-</v>
      </c>
      <c r="BK15" s="42" t="str">
        <f>Vegetation!$S4</f>
        <v>-</v>
      </c>
      <c r="BL15" s="131" t="str">
        <f>Vegetation!$S6</f>
        <v>-</v>
      </c>
      <c r="BM15" s="131" t="str">
        <f>Vegetation!$S7</f>
        <v>-</v>
      </c>
      <c r="BN15" s="131" t="str">
        <f>Vegetation!$S8</f>
        <v>-</v>
      </c>
      <c r="BO15" s="131" t="str">
        <f>Vegetation!$S9</f>
        <v>-</v>
      </c>
    </row>
    <row r="16" spans="1:67" x14ac:dyDescent="0.3">
      <c r="A16" s="42" t="str">
        <f>Scenarios!A17</f>
        <v xml:space="preserve">Scenario 15: </v>
      </c>
      <c r="B16" s="42" t="str">
        <f>Scenarios!B17</f>
        <v>-</v>
      </c>
      <c r="C16" s="50" t="str">
        <f>Scenarios!C17</f>
        <v>-</v>
      </c>
      <c r="D16" s="49" t="str">
        <f>'Climate Assumptions'!$T4</f>
        <v>-</v>
      </c>
      <c r="E16" s="49" t="str">
        <f>'Climate Assumptions'!$T5</f>
        <v>-</v>
      </c>
      <c r="F16" s="134" t="str">
        <f>'Climate Assumptions'!$T9</f>
        <v>-</v>
      </c>
      <c r="G16" s="43" t="str">
        <f>Interventions!$T3</f>
        <v>-</v>
      </c>
      <c r="H16" s="43" t="str">
        <f>Interventions!$T4</f>
        <v>-</v>
      </c>
      <c r="I16" s="43" t="str">
        <f>Interventions!$T5</f>
        <v>-</v>
      </c>
      <c r="J16" s="43" t="str">
        <f>Interventions!$T7</f>
        <v>-</v>
      </c>
      <c r="K16" s="43" t="str">
        <f>Interventions!$T8</f>
        <v>-</v>
      </c>
      <c r="L16" s="43" t="str">
        <f>Interventions!$T9</f>
        <v>-</v>
      </c>
      <c r="M16" s="43" t="str">
        <f>Interventions!$T11</f>
        <v>-</v>
      </c>
      <c r="N16" s="43" t="str">
        <f>Interventions!$T12</f>
        <v>-</v>
      </c>
      <c r="O16" s="43" t="str">
        <f>Interventions!$T13</f>
        <v>-</v>
      </c>
      <c r="P16" s="43" t="str">
        <f>Interventions!$T15</f>
        <v>-</v>
      </c>
      <c r="Q16" s="43" t="str">
        <f>Interventions!$T17</f>
        <v>-</v>
      </c>
      <c r="R16" s="43" t="str">
        <f>Interventions!$T18</f>
        <v>-</v>
      </c>
      <c r="S16" s="43" t="str">
        <f>Interventions!$T19</f>
        <v>-</v>
      </c>
      <c r="T16" s="43" t="str">
        <f>Interventions!$T20</f>
        <v>-</v>
      </c>
      <c r="U16" s="43" t="str">
        <f>Interventions!$T22</f>
        <v>-</v>
      </c>
      <c r="V16" s="43" t="str">
        <f>Interventions!$T23</f>
        <v>-</v>
      </c>
      <c r="W16" s="43" t="str">
        <f>Interventions!$T24</f>
        <v>-</v>
      </c>
      <c r="X16" s="43" t="str">
        <f>Interventions!$T25</f>
        <v>-</v>
      </c>
      <c r="Y16" s="43" t="str">
        <f>Interventions!$T26</f>
        <v>-</v>
      </c>
      <c r="Z16" s="43" t="str">
        <f>Interventions!$T28</f>
        <v>-</v>
      </c>
      <c r="AA16" s="43" t="str">
        <f>Interventions!$T29</f>
        <v>-</v>
      </c>
      <c r="AB16" s="43" t="str">
        <f>Interventions!$T30</f>
        <v>-</v>
      </c>
      <c r="AC16" s="43" t="str">
        <f>Interventions!$T32</f>
        <v>-</v>
      </c>
      <c r="AD16" s="43" t="str">
        <f>Interventions!$T33</f>
        <v>-</v>
      </c>
      <c r="AE16" s="43" t="str">
        <f>Interventions!$T34</f>
        <v>-</v>
      </c>
      <c r="AF16" s="43" t="str">
        <f>Interventions!$T36</f>
        <v>-</v>
      </c>
      <c r="AG16" s="43" t="str">
        <f>Interventions!$T37</f>
        <v>-</v>
      </c>
      <c r="AH16" s="43" t="str">
        <f>Interventions!$T38</f>
        <v>-</v>
      </c>
      <c r="AI16" s="43" t="str">
        <f>Interventions!$T39</f>
        <v>-</v>
      </c>
      <c r="AJ16" s="43" t="str">
        <f>Interventions!$T40</f>
        <v>-</v>
      </c>
      <c r="AK16" s="134" t="str">
        <f>'Soil Chemical'!$T3</f>
        <v>-</v>
      </c>
      <c r="AL16" s="134" t="str">
        <f>'Soil Chemical'!$T4</f>
        <v>-</v>
      </c>
      <c r="AM16" s="49" t="str">
        <f>'Soil Chemical'!$T$5</f>
        <v>-</v>
      </c>
      <c r="AN16" s="133" t="str">
        <f>'Soil Chemical'!$T7</f>
        <v>-</v>
      </c>
      <c r="AO16" s="133" t="str">
        <f>'Soil Chemical'!$T8</f>
        <v>-</v>
      </c>
      <c r="AP16" s="133" t="str">
        <f>'Soil Chemical'!$T9</f>
        <v>-</v>
      </c>
      <c r="AQ16" s="133" t="str">
        <f>'Soil Chemical'!$T11</f>
        <v>-</v>
      </c>
      <c r="AR16" s="133" t="str">
        <f>'Soil Chemical'!$T12</f>
        <v>-</v>
      </c>
      <c r="AS16" s="133" t="str">
        <f>'Soil Chemical'!$T13</f>
        <v>-</v>
      </c>
      <c r="AT16" s="133" t="str">
        <f>'Soil Chemical'!$T15</f>
        <v>-</v>
      </c>
      <c r="AU16" s="133" t="str">
        <f>'Soil Chemical'!$T16</f>
        <v>-</v>
      </c>
      <c r="AV16" s="133" t="str">
        <f>'Soil Chemical'!$T17</f>
        <v>-</v>
      </c>
      <c r="AW16" s="133" t="str">
        <f>'Soil Chemical'!$T19</f>
        <v>-</v>
      </c>
      <c r="AX16" s="133" t="str">
        <f>'Soil Chemical'!$T20</f>
        <v>-</v>
      </c>
      <c r="AY16" s="133" t="str">
        <f>'Soil Chemical'!$T21</f>
        <v>-</v>
      </c>
      <c r="AZ16" s="175" t="str">
        <f>'Soil physical'!$T3</f>
        <v>-</v>
      </c>
      <c r="BA16" s="175" t="str">
        <f>'Soil physical'!$T4</f>
        <v>-</v>
      </c>
      <c r="BB16" s="175" t="str">
        <f>'Soil physical'!$T6</f>
        <v>-</v>
      </c>
      <c r="BC16" s="175" t="str">
        <f>'Soil physical'!$T7</f>
        <v>-</v>
      </c>
      <c r="BD16" s="43" t="str">
        <f>'Soil physical'!$T9</f>
        <v>-</v>
      </c>
      <c r="BE16" s="43" t="str">
        <f>'Soil physical'!$T10</f>
        <v>-</v>
      </c>
      <c r="BF16" s="175" t="str">
        <f>'Soil physical'!$T12</f>
        <v>-</v>
      </c>
      <c r="BG16" s="175" t="str">
        <f>'Soil physical'!$T13</f>
        <v>-</v>
      </c>
      <c r="BH16" s="43" t="str">
        <f>'Soil physical'!$T15</f>
        <v>-</v>
      </c>
      <c r="BI16" s="43" t="str">
        <f>'Soil physical'!$T16</f>
        <v>-</v>
      </c>
      <c r="BJ16" s="42" t="str">
        <f>Vegetation!$T3</f>
        <v>-</v>
      </c>
      <c r="BK16" s="42" t="str">
        <f>Vegetation!$T4</f>
        <v>-</v>
      </c>
      <c r="BL16" s="131" t="str">
        <f>Vegetation!$T6</f>
        <v>-</v>
      </c>
      <c r="BM16" s="131" t="str">
        <f>Vegetation!$T7</f>
        <v>-</v>
      </c>
      <c r="BN16" s="131" t="str">
        <f>Vegetation!$T8</f>
        <v>-</v>
      </c>
      <c r="BO16" s="131" t="str">
        <f>Vegetation!$T9</f>
        <v>-</v>
      </c>
    </row>
    <row r="17" spans="1:84" x14ac:dyDescent="0.3">
      <c r="A17" s="42" t="str">
        <f>Scenarios!A18</f>
        <v xml:space="preserve">Scenario 16: </v>
      </c>
      <c r="B17" s="42" t="str">
        <f>Scenarios!B18</f>
        <v>-</v>
      </c>
      <c r="C17" s="50" t="str">
        <f>Scenarios!C18</f>
        <v>-</v>
      </c>
      <c r="D17" s="49" t="str">
        <f>'Climate Assumptions'!$U4</f>
        <v>-</v>
      </c>
      <c r="E17" s="49" t="str">
        <f>'Climate Assumptions'!$U5</f>
        <v>-</v>
      </c>
      <c r="F17" s="134" t="str">
        <f>'Climate Assumptions'!$U9</f>
        <v>-</v>
      </c>
      <c r="G17" s="43" t="str">
        <f>Interventions!$U3</f>
        <v>-</v>
      </c>
      <c r="H17" s="43" t="str">
        <f>Interventions!$U4</f>
        <v>-</v>
      </c>
      <c r="I17" s="43" t="str">
        <f>Interventions!$U5</f>
        <v>-</v>
      </c>
      <c r="J17" s="43" t="str">
        <f>Interventions!$U7</f>
        <v>-</v>
      </c>
      <c r="K17" s="43" t="str">
        <f>Interventions!$U8</f>
        <v>-</v>
      </c>
      <c r="L17" s="43" t="str">
        <f>Interventions!$U9</f>
        <v>-</v>
      </c>
      <c r="M17" s="43" t="str">
        <f>Interventions!$U11</f>
        <v>-</v>
      </c>
      <c r="N17" s="43" t="str">
        <f>Interventions!$U12</f>
        <v>-</v>
      </c>
      <c r="O17" s="43" t="str">
        <f>Interventions!$U13</f>
        <v>-</v>
      </c>
      <c r="P17" s="43" t="str">
        <f>Interventions!$U15</f>
        <v>-</v>
      </c>
      <c r="Q17" s="43" t="str">
        <f>Interventions!$U17</f>
        <v>-</v>
      </c>
      <c r="R17" s="43" t="str">
        <f>Interventions!$U18</f>
        <v>-</v>
      </c>
      <c r="S17" s="43" t="str">
        <f>Interventions!$U19</f>
        <v>-</v>
      </c>
      <c r="T17" s="43" t="str">
        <f>Interventions!$U20</f>
        <v>-</v>
      </c>
      <c r="U17" s="43" t="str">
        <f>Interventions!$U22</f>
        <v>-</v>
      </c>
      <c r="V17" s="43" t="str">
        <f>Interventions!$U23</f>
        <v>-</v>
      </c>
      <c r="W17" s="43" t="str">
        <f>Interventions!$U24</f>
        <v>-</v>
      </c>
      <c r="X17" s="43" t="str">
        <f>Interventions!$U25</f>
        <v>-</v>
      </c>
      <c r="Y17" s="43" t="str">
        <f>Interventions!$U26</f>
        <v>-</v>
      </c>
      <c r="Z17" s="43" t="str">
        <f>Interventions!$U28</f>
        <v>-</v>
      </c>
      <c r="AA17" s="43" t="str">
        <f>Interventions!$U29</f>
        <v>-</v>
      </c>
      <c r="AB17" s="43" t="str">
        <f>Interventions!$U30</f>
        <v>-</v>
      </c>
      <c r="AC17" s="43" t="str">
        <f>Interventions!$U32</f>
        <v>-</v>
      </c>
      <c r="AD17" s="43" t="str">
        <f>Interventions!$U33</f>
        <v>-</v>
      </c>
      <c r="AE17" s="43" t="str">
        <f>Interventions!$U34</f>
        <v>-</v>
      </c>
      <c r="AF17" s="43" t="str">
        <f>Interventions!$U36</f>
        <v>-</v>
      </c>
      <c r="AG17" s="43" t="str">
        <f>Interventions!$U37</f>
        <v>-</v>
      </c>
      <c r="AH17" s="43" t="str">
        <f>Interventions!$U38</f>
        <v>-</v>
      </c>
      <c r="AI17" s="43" t="str">
        <f>Interventions!$U39</f>
        <v>-</v>
      </c>
      <c r="AJ17" s="43" t="str">
        <f>Interventions!$U40</f>
        <v>-</v>
      </c>
      <c r="AK17" s="134" t="str">
        <f>'Soil Chemical'!$U3</f>
        <v>-</v>
      </c>
      <c r="AL17" s="134" t="str">
        <f>'Soil Chemical'!$U4</f>
        <v>-</v>
      </c>
      <c r="AM17" s="49" t="str">
        <f>'Soil Chemical'!$U$5</f>
        <v>-</v>
      </c>
      <c r="AN17" s="133" t="str">
        <f>'Soil Chemical'!$U7</f>
        <v>-</v>
      </c>
      <c r="AO17" s="133" t="str">
        <f>'Soil Chemical'!$U8</f>
        <v>-</v>
      </c>
      <c r="AP17" s="133" t="str">
        <f>'Soil Chemical'!$U9</f>
        <v>-</v>
      </c>
      <c r="AQ17" s="133" t="str">
        <f>'Soil Chemical'!$U11</f>
        <v>-</v>
      </c>
      <c r="AR17" s="133" t="str">
        <f>'Soil Chemical'!$U12</f>
        <v>-</v>
      </c>
      <c r="AS17" s="133" t="str">
        <f>'Soil Chemical'!$U13</f>
        <v>-</v>
      </c>
      <c r="AT17" s="133" t="str">
        <f>'Soil Chemical'!$U15</f>
        <v>-</v>
      </c>
      <c r="AU17" s="133" t="str">
        <f>'Soil Chemical'!$U16</f>
        <v>-</v>
      </c>
      <c r="AV17" s="133" t="str">
        <f>'Soil Chemical'!$U17</f>
        <v>-</v>
      </c>
      <c r="AW17" s="133" t="str">
        <f>'Soil Chemical'!$U19</f>
        <v>-</v>
      </c>
      <c r="AX17" s="133" t="str">
        <f>'Soil Chemical'!$U20</f>
        <v>-</v>
      </c>
      <c r="AY17" s="133" t="str">
        <f>'Soil Chemical'!$U21</f>
        <v>-</v>
      </c>
      <c r="AZ17" s="175" t="str">
        <f>'Soil physical'!$U3</f>
        <v>-</v>
      </c>
      <c r="BA17" s="175" t="str">
        <f>'Soil physical'!$U4</f>
        <v>-</v>
      </c>
      <c r="BB17" s="175" t="str">
        <f>'Soil physical'!$U6</f>
        <v>-</v>
      </c>
      <c r="BC17" s="175" t="str">
        <f>'Soil physical'!$U7</f>
        <v>-</v>
      </c>
      <c r="BD17" s="43" t="str">
        <f>'Soil physical'!$U9</f>
        <v>-</v>
      </c>
      <c r="BE17" s="43" t="str">
        <f>'Soil physical'!$U10</f>
        <v>-</v>
      </c>
      <c r="BF17" s="175" t="str">
        <f>'Soil physical'!$U12</f>
        <v>-</v>
      </c>
      <c r="BG17" s="175" t="str">
        <f>'Soil physical'!$U13</f>
        <v>-</v>
      </c>
      <c r="BH17" s="43" t="str">
        <f>'Soil physical'!$U15</f>
        <v>-</v>
      </c>
      <c r="BI17" s="43" t="str">
        <f>'Soil physical'!$U16</f>
        <v>-</v>
      </c>
      <c r="BJ17" s="42" t="str">
        <f>Vegetation!$U3</f>
        <v>-</v>
      </c>
      <c r="BK17" s="42" t="str">
        <f>Vegetation!$U4</f>
        <v>-</v>
      </c>
      <c r="BL17" s="131" t="str">
        <f>Vegetation!$U6</f>
        <v>-</v>
      </c>
      <c r="BM17" s="131" t="str">
        <f>Vegetation!$U7</f>
        <v>-</v>
      </c>
      <c r="BN17" s="131" t="str">
        <f>Vegetation!$U8</f>
        <v>-</v>
      </c>
      <c r="BO17" s="131" t="str">
        <f>Vegetation!$U9</f>
        <v>-</v>
      </c>
    </row>
    <row r="18" spans="1:84" x14ac:dyDescent="0.3">
      <c r="A18" s="42" t="str">
        <f>Scenarios!A19</f>
        <v xml:space="preserve">Scenario 17: </v>
      </c>
      <c r="B18" s="42" t="str">
        <f>Scenarios!B19</f>
        <v>-</v>
      </c>
      <c r="C18" s="50" t="str">
        <f>Scenarios!C19</f>
        <v>-</v>
      </c>
      <c r="D18" s="49" t="str">
        <f>'Climate Assumptions'!$V4</f>
        <v>-</v>
      </c>
      <c r="E18" s="49" t="str">
        <f>'Climate Assumptions'!$V5</f>
        <v>-</v>
      </c>
      <c r="F18" s="134" t="str">
        <f>'Climate Assumptions'!$V9</f>
        <v>-</v>
      </c>
      <c r="G18" s="43" t="str">
        <f>Interventions!$V3</f>
        <v>-</v>
      </c>
      <c r="H18" s="43" t="str">
        <f>Interventions!$V4</f>
        <v>-</v>
      </c>
      <c r="I18" s="43" t="str">
        <f>Interventions!$V5</f>
        <v>-</v>
      </c>
      <c r="J18" s="43" t="str">
        <f>Interventions!$V7</f>
        <v>-</v>
      </c>
      <c r="K18" s="43" t="str">
        <f>Interventions!$V8</f>
        <v>-</v>
      </c>
      <c r="L18" s="43" t="str">
        <f>Interventions!$V9</f>
        <v>-</v>
      </c>
      <c r="M18" s="43" t="str">
        <f>Interventions!$V11</f>
        <v>-</v>
      </c>
      <c r="N18" s="43" t="str">
        <f>Interventions!$V12</f>
        <v>-</v>
      </c>
      <c r="O18" s="43" t="str">
        <f>Interventions!$V13</f>
        <v>-</v>
      </c>
      <c r="P18" s="43" t="str">
        <f>Interventions!$V15</f>
        <v>-</v>
      </c>
      <c r="Q18" s="43" t="str">
        <f>Interventions!$V17</f>
        <v>-</v>
      </c>
      <c r="R18" s="43" t="str">
        <f>Interventions!$V18</f>
        <v>-</v>
      </c>
      <c r="S18" s="43" t="str">
        <f>Interventions!$V19</f>
        <v>-</v>
      </c>
      <c r="T18" s="43" t="str">
        <f>Interventions!$V20</f>
        <v>-</v>
      </c>
      <c r="U18" s="43" t="str">
        <f>Interventions!$V22</f>
        <v>-</v>
      </c>
      <c r="V18" s="43" t="str">
        <f>Interventions!$V23</f>
        <v>-</v>
      </c>
      <c r="W18" s="43" t="str">
        <f>Interventions!$V24</f>
        <v>-</v>
      </c>
      <c r="X18" s="43" t="str">
        <f>Interventions!$V25</f>
        <v>-</v>
      </c>
      <c r="Y18" s="43" t="str">
        <f>Interventions!$V26</f>
        <v>-</v>
      </c>
      <c r="Z18" s="43" t="str">
        <f>Interventions!$V28</f>
        <v>-</v>
      </c>
      <c r="AA18" s="43" t="str">
        <f>Interventions!$V29</f>
        <v>-</v>
      </c>
      <c r="AB18" s="43" t="str">
        <f>Interventions!$V30</f>
        <v>-</v>
      </c>
      <c r="AC18" s="43" t="str">
        <f>Interventions!$V32</f>
        <v>-</v>
      </c>
      <c r="AD18" s="43" t="str">
        <f>Interventions!$V33</f>
        <v>-</v>
      </c>
      <c r="AE18" s="43" t="str">
        <f>Interventions!$V34</f>
        <v>-</v>
      </c>
      <c r="AF18" s="43" t="str">
        <f>Interventions!$V36</f>
        <v>-</v>
      </c>
      <c r="AG18" s="43" t="str">
        <f>Interventions!$V37</f>
        <v>-</v>
      </c>
      <c r="AH18" s="43" t="str">
        <f>Interventions!$V38</f>
        <v>-</v>
      </c>
      <c r="AI18" s="43" t="str">
        <f>Interventions!$V39</f>
        <v>-</v>
      </c>
      <c r="AJ18" s="43" t="str">
        <f>Interventions!$V40</f>
        <v>-</v>
      </c>
      <c r="AK18" s="134" t="str">
        <f>'Soil Chemical'!$V3</f>
        <v>-</v>
      </c>
      <c r="AL18" s="134" t="str">
        <f>'Soil Chemical'!$V4</f>
        <v>-</v>
      </c>
      <c r="AM18" s="49" t="str">
        <f>'Soil Chemical'!$V$5</f>
        <v>-</v>
      </c>
      <c r="AN18" s="133" t="str">
        <f>'Soil Chemical'!$V7</f>
        <v>-</v>
      </c>
      <c r="AO18" s="133" t="str">
        <f>'Soil Chemical'!$V8</f>
        <v>-</v>
      </c>
      <c r="AP18" s="133" t="str">
        <f>'Soil Chemical'!$V9</f>
        <v>-</v>
      </c>
      <c r="AQ18" s="133" t="str">
        <f>'Soil Chemical'!$V11</f>
        <v>-</v>
      </c>
      <c r="AR18" s="133" t="str">
        <f>'Soil Chemical'!$V12</f>
        <v>-</v>
      </c>
      <c r="AS18" s="133" t="str">
        <f>'Soil Chemical'!$V13</f>
        <v>-</v>
      </c>
      <c r="AT18" s="133" t="str">
        <f>'Soil Chemical'!$V15</f>
        <v>-</v>
      </c>
      <c r="AU18" s="133" t="str">
        <f>'Soil Chemical'!$V16</f>
        <v>-</v>
      </c>
      <c r="AV18" s="133" t="str">
        <f>'Soil Chemical'!$V17</f>
        <v>-</v>
      </c>
      <c r="AW18" s="133" t="str">
        <f>'Soil Chemical'!$V19</f>
        <v>-</v>
      </c>
      <c r="AX18" s="133" t="str">
        <f>'Soil Chemical'!$V20</f>
        <v>-</v>
      </c>
      <c r="AY18" s="133" t="str">
        <f>'Soil Chemical'!$V21</f>
        <v>-</v>
      </c>
      <c r="AZ18" s="175" t="str">
        <f>'Soil physical'!$V3</f>
        <v>-</v>
      </c>
      <c r="BA18" s="175" t="str">
        <f>'Soil physical'!$V4</f>
        <v>-</v>
      </c>
      <c r="BB18" s="175" t="str">
        <f>'Soil physical'!$V6</f>
        <v>-</v>
      </c>
      <c r="BC18" s="175" t="str">
        <f>'Soil physical'!$V7</f>
        <v>-</v>
      </c>
      <c r="BD18" s="43" t="str">
        <f>'Soil physical'!$V9</f>
        <v>-</v>
      </c>
      <c r="BE18" s="43" t="str">
        <f>'Soil physical'!$V10</f>
        <v>-</v>
      </c>
      <c r="BF18" s="175" t="str">
        <f>'Soil physical'!$V12</f>
        <v>-</v>
      </c>
      <c r="BG18" s="175" t="str">
        <f>'Soil physical'!$V13</f>
        <v>-</v>
      </c>
      <c r="BH18" s="43" t="str">
        <f>'Soil physical'!$V15</f>
        <v>-</v>
      </c>
      <c r="BI18" s="43" t="str">
        <f>'Soil physical'!$V16</f>
        <v>-</v>
      </c>
      <c r="BJ18" s="42" t="str">
        <f>Vegetation!$V3</f>
        <v>-</v>
      </c>
      <c r="BK18" s="42" t="str">
        <f>Vegetation!$V4</f>
        <v>-</v>
      </c>
      <c r="BL18" s="131" t="str">
        <f>Vegetation!$V6</f>
        <v>-</v>
      </c>
      <c r="BM18" s="131" t="str">
        <f>Vegetation!$V7</f>
        <v>-</v>
      </c>
      <c r="BN18" s="131" t="str">
        <f>Vegetation!$V8</f>
        <v>-</v>
      </c>
      <c r="BO18" s="131" t="str">
        <f>Vegetation!$V9</f>
        <v>-</v>
      </c>
    </row>
    <row r="19" spans="1:84" x14ac:dyDescent="0.3">
      <c r="A19" s="42" t="str">
        <f>Scenarios!A20</f>
        <v xml:space="preserve">Scenario 18: </v>
      </c>
      <c r="B19" s="42" t="str">
        <f>Scenarios!B20</f>
        <v>-</v>
      </c>
      <c r="C19" s="50" t="str">
        <f>Scenarios!C20</f>
        <v>-</v>
      </c>
      <c r="D19" s="49" t="str">
        <f>'Climate Assumptions'!$W4</f>
        <v>-</v>
      </c>
      <c r="E19" s="49" t="str">
        <f>'Climate Assumptions'!$W5</f>
        <v>-</v>
      </c>
      <c r="F19" s="134" t="str">
        <f>'Climate Assumptions'!$W9</f>
        <v>-</v>
      </c>
      <c r="G19" s="43" t="str">
        <f>Interventions!$W3</f>
        <v>-</v>
      </c>
      <c r="H19" s="43" t="str">
        <f>Interventions!$W4</f>
        <v>-</v>
      </c>
      <c r="I19" s="43" t="str">
        <f>Interventions!$W5</f>
        <v>-</v>
      </c>
      <c r="J19" s="43" t="str">
        <f>Interventions!$W7</f>
        <v>-</v>
      </c>
      <c r="K19" s="43" t="str">
        <f>Interventions!$W8</f>
        <v>-</v>
      </c>
      <c r="L19" s="43" t="str">
        <f>Interventions!$W9</f>
        <v>-</v>
      </c>
      <c r="M19" s="43" t="str">
        <f>Interventions!$W11</f>
        <v>-</v>
      </c>
      <c r="N19" s="43" t="str">
        <f>Interventions!$W12</f>
        <v>-</v>
      </c>
      <c r="O19" s="43" t="str">
        <f>Interventions!$W13</f>
        <v>-</v>
      </c>
      <c r="P19" s="43" t="str">
        <f>Interventions!$W15</f>
        <v>-</v>
      </c>
      <c r="Q19" s="43" t="str">
        <f>Interventions!$W17</f>
        <v>-</v>
      </c>
      <c r="R19" s="43" t="str">
        <f>Interventions!$W18</f>
        <v>-</v>
      </c>
      <c r="S19" s="43" t="str">
        <f>Interventions!$W19</f>
        <v>-</v>
      </c>
      <c r="T19" s="43" t="str">
        <f>Interventions!$W20</f>
        <v>-</v>
      </c>
      <c r="U19" s="43" t="str">
        <f>Interventions!$W22</f>
        <v>-</v>
      </c>
      <c r="V19" s="43" t="str">
        <f>Interventions!$W23</f>
        <v>-</v>
      </c>
      <c r="W19" s="43" t="str">
        <f>Interventions!$W24</f>
        <v>-</v>
      </c>
      <c r="X19" s="43" t="str">
        <f>Interventions!$W25</f>
        <v>-</v>
      </c>
      <c r="Y19" s="43" t="str">
        <f>Interventions!$W26</f>
        <v>-</v>
      </c>
      <c r="Z19" s="43" t="str">
        <f>Interventions!$W28</f>
        <v>-</v>
      </c>
      <c r="AA19" s="43" t="str">
        <f>Interventions!$W29</f>
        <v>-</v>
      </c>
      <c r="AB19" s="43" t="str">
        <f>Interventions!$W30</f>
        <v>-</v>
      </c>
      <c r="AC19" s="43" t="str">
        <f>Interventions!$W32</f>
        <v>-</v>
      </c>
      <c r="AD19" s="43" t="str">
        <f>Interventions!$W33</f>
        <v>-</v>
      </c>
      <c r="AE19" s="43" t="str">
        <f>Interventions!$W34</f>
        <v>-</v>
      </c>
      <c r="AF19" s="43" t="str">
        <f>Interventions!$W36</f>
        <v>-</v>
      </c>
      <c r="AG19" s="43" t="str">
        <f>Interventions!$W37</f>
        <v>-</v>
      </c>
      <c r="AH19" s="43" t="str">
        <f>Interventions!$W38</f>
        <v>-</v>
      </c>
      <c r="AI19" s="43" t="str">
        <f>Interventions!$W39</f>
        <v>-</v>
      </c>
      <c r="AJ19" s="43" t="str">
        <f>Interventions!$W40</f>
        <v>-</v>
      </c>
      <c r="AK19" s="134" t="str">
        <f>'Soil Chemical'!$W3</f>
        <v>-</v>
      </c>
      <c r="AL19" s="134" t="str">
        <f>'Soil Chemical'!$W4</f>
        <v>-</v>
      </c>
      <c r="AM19" s="49" t="str">
        <f>'Soil Chemical'!$W$5</f>
        <v>-</v>
      </c>
      <c r="AN19" s="133" t="str">
        <f>'Soil Chemical'!$W7</f>
        <v>-</v>
      </c>
      <c r="AO19" s="133" t="str">
        <f>'Soil Chemical'!$W8</f>
        <v>-</v>
      </c>
      <c r="AP19" s="133" t="str">
        <f>'Soil Chemical'!$W9</f>
        <v>-</v>
      </c>
      <c r="AQ19" s="133" t="str">
        <f>'Soil Chemical'!$W11</f>
        <v>-</v>
      </c>
      <c r="AR19" s="133" t="str">
        <f>'Soil Chemical'!$W12</f>
        <v>-</v>
      </c>
      <c r="AS19" s="133" t="str">
        <f>'Soil Chemical'!$W13</f>
        <v>-</v>
      </c>
      <c r="AT19" s="133" t="str">
        <f>'Soil Chemical'!$W15</f>
        <v>-</v>
      </c>
      <c r="AU19" s="133" t="str">
        <f>'Soil Chemical'!$W16</f>
        <v>-</v>
      </c>
      <c r="AV19" s="133" t="str">
        <f>'Soil Chemical'!$W17</f>
        <v>-</v>
      </c>
      <c r="AW19" s="133" t="str">
        <f>'Soil Chemical'!$W19</f>
        <v>-</v>
      </c>
      <c r="AX19" s="133" t="str">
        <f>'Soil Chemical'!$W20</f>
        <v>-</v>
      </c>
      <c r="AY19" s="133" t="str">
        <f>'Soil Chemical'!$W21</f>
        <v>-</v>
      </c>
      <c r="AZ19" s="175" t="str">
        <f>'Soil physical'!$W3</f>
        <v>-</v>
      </c>
      <c r="BA19" s="175" t="str">
        <f>'Soil physical'!$W4</f>
        <v>-</v>
      </c>
      <c r="BB19" s="175" t="str">
        <f>'Soil physical'!$W6</f>
        <v>-</v>
      </c>
      <c r="BC19" s="175" t="str">
        <f>'Soil physical'!$W7</f>
        <v>-</v>
      </c>
      <c r="BD19" s="43" t="str">
        <f>'Soil physical'!$W9</f>
        <v>-</v>
      </c>
      <c r="BE19" s="43" t="str">
        <f>'Soil physical'!$W10</f>
        <v>-</v>
      </c>
      <c r="BF19" s="175" t="str">
        <f>'Soil physical'!$W12</f>
        <v>-</v>
      </c>
      <c r="BG19" s="175" t="str">
        <f>'Soil physical'!$W13</f>
        <v>-</v>
      </c>
      <c r="BH19" s="43" t="str">
        <f>'Soil physical'!$W15</f>
        <v>-</v>
      </c>
      <c r="BI19" s="43" t="str">
        <f>'Soil physical'!$W16</f>
        <v>-</v>
      </c>
      <c r="BJ19" s="42" t="str">
        <f>Vegetation!$W3</f>
        <v>-</v>
      </c>
      <c r="BK19" s="42" t="str">
        <f>Vegetation!$W4</f>
        <v>-</v>
      </c>
      <c r="BL19" s="131" t="str">
        <f>Vegetation!$W6</f>
        <v>-</v>
      </c>
      <c r="BM19" s="131" t="str">
        <f>Vegetation!$W7</f>
        <v>-</v>
      </c>
      <c r="BN19" s="131" t="str">
        <f>Vegetation!$W8</f>
        <v>-</v>
      </c>
      <c r="BO19" s="131" t="str">
        <f>Vegetation!$W9</f>
        <v>-</v>
      </c>
    </row>
    <row r="20" spans="1:84" x14ac:dyDescent="0.3">
      <c r="A20" s="42" t="str">
        <f>Scenarios!A21</f>
        <v xml:space="preserve">Scenario 19: </v>
      </c>
      <c r="B20" s="42" t="str">
        <f>Scenarios!B21</f>
        <v>-</v>
      </c>
      <c r="C20" s="50" t="str">
        <f>Scenarios!C21</f>
        <v>-</v>
      </c>
      <c r="D20" s="49" t="str">
        <f>'Climate Assumptions'!$X4</f>
        <v>-</v>
      </c>
      <c r="E20" s="49" t="str">
        <f>'Climate Assumptions'!$X5</f>
        <v>-</v>
      </c>
      <c r="F20" s="134" t="str">
        <f>'Climate Assumptions'!$X9</f>
        <v>-</v>
      </c>
      <c r="G20" s="43" t="str">
        <f>Interventions!$X3</f>
        <v>-</v>
      </c>
      <c r="H20" s="43" t="str">
        <f>Interventions!$X4</f>
        <v>-</v>
      </c>
      <c r="I20" s="43" t="str">
        <f>Interventions!$X5</f>
        <v>-</v>
      </c>
      <c r="J20" s="43" t="str">
        <f>Interventions!$X7</f>
        <v>-</v>
      </c>
      <c r="K20" s="43" t="str">
        <f>Interventions!$X8</f>
        <v>-</v>
      </c>
      <c r="L20" s="43" t="str">
        <f>Interventions!$X9</f>
        <v>-</v>
      </c>
      <c r="M20" s="43" t="str">
        <f>Interventions!$X11</f>
        <v>-</v>
      </c>
      <c r="N20" s="43" t="str">
        <f>Interventions!$X12</f>
        <v>-</v>
      </c>
      <c r="O20" s="43" t="str">
        <f>Interventions!$X13</f>
        <v>-</v>
      </c>
      <c r="P20" s="43" t="str">
        <f>Interventions!$X15</f>
        <v>-</v>
      </c>
      <c r="Q20" s="43" t="str">
        <f>Interventions!$X17</f>
        <v>-</v>
      </c>
      <c r="R20" s="43" t="str">
        <f>Interventions!$X18</f>
        <v>-</v>
      </c>
      <c r="S20" s="43" t="str">
        <f>Interventions!$X19</f>
        <v>-</v>
      </c>
      <c r="T20" s="43" t="str">
        <f>Interventions!$X20</f>
        <v>-</v>
      </c>
      <c r="U20" s="43" t="str">
        <f>Interventions!$X22</f>
        <v>-</v>
      </c>
      <c r="V20" s="43" t="str">
        <f>Interventions!$X23</f>
        <v>-</v>
      </c>
      <c r="W20" s="43" t="str">
        <f>Interventions!$X24</f>
        <v>-</v>
      </c>
      <c r="X20" s="43" t="str">
        <f>Interventions!$X25</f>
        <v>-</v>
      </c>
      <c r="Y20" s="43" t="str">
        <f>Interventions!$X26</f>
        <v>-</v>
      </c>
      <c r="Z20" s="43" t="str">
        <f>Interventions!$X28</f>
        <v>-</v>
      </c>
      <c r="AA20" s="43" t="str">
        <f>Interventions!$X29</f>
        <v>-</v>
      </c>
      <c r="AB20" s="43" t="str">
        <f>Interventions!$X30</f>
        <v>-</v>
      </c>
      <c r="AC20" s="43" t="str">
        <f>Interventions!$X32</f>
        <v>-</v>
      </c>
      <c r="AD20" s="43" t="str">
        <f>Interventions!$X33</f>
        <v>-</v>
      </c>
      <c r="AE20" s="43" t="str">
        <f>Interventions!$X34</f>
        <v>-</v>
      </c>
      <c r="AF20" s="43" t="str">
        <f>Interventions!$X36</f>
        <v>-</v>
      </c>
      <c r="AG20" s="43" t="str">
        <f>Interventions!$X37</f>
        <v>-</v>
      </c>
      <c r="AH20" s="43" t="str">
        <f>Interventions!$X38</f>
        <v>-</v>
      </c>
      <c r="AI20" s="43" t="str">
        <f>Interventions!$X39</f>
        <v>-</v>
      </c>
      <c r="AJ20" s="43" t="str">
        <f>Interventions!$X40</f>
        <v>-</v>
      </c>
      <c r="AK20" s="134" t="str">
        <f>'Soil Chemical'!$X3</f>
        <v>-</v>
      </c>
      <c r="AL20" s="134" t="str">
        <f>'Soil Chemical'!$X4</f>
        <v>-</v>
      </c>
      <c r="AM20" s="49" t="str">
        <f>'Soil Chemical'!$X$5</f>
        <v>-</v>
      </c>
      <c r="AN20" s="133" t="str">
        <f>'Soil Chemical'!$X7</f>
        <v>-</v>
      </c>
      <c r="AO20" s="133" t="str">
        <f>'Soil Chemical'!$X8</f>
        <v>-</v>
      </c>
      <c r="AP20" s="133" t="str">
        <f>'Soil Chemical'!$X9</f>
        <v>-</v>
      </c>
      <c r="AQ20" s="133" t="str">
        <f>'Soil Chemical'!$X11</f>
        <v>-</v>
      </c>
      <c r="AR20" s="133" t="str">
        <f>'Soil Chemical'!$X12</f>
        <v>-</v>
      </c>
      <c r="AS20" s="133" t="str">
        <f>'Soil Chemical'!$X13</f>
        <v>-</v>
      </c>
      <c r="AT20" s="133" t="str">
        <f>'Soil Chemical'!$X15</f>
        <v>-</v>
      </c>
      <c r="AU20" s="133" t="str">
        <f>'Soil Chemical'!$X16</f>
        <v>-</v>
      </c>
      <c r="AV20" s="133" t="str">
        <f>'Soil Chemical'!$X17</f>
        <v>-</v>
      </c>
      <c r="AW20" s="133" t="str">
        <f>'Soil Chemical'!$X19</f>
        <v>-</v>
      </c>
      <c r="AX20" s="133" t="str">
        <f>'Soil Chemical'!$X20</f>
        <v>-</v>
      </c>
      <c r="AY20" s="133" t="str">
        <f>'Soil Chemical'!$X21</f>
        <v>-</v>
      </c>
      <c r="AZ20" s="175" t="str">
        <f>'Soil physical'!$X3</f>
        <v>-</v>
      </c>
      <c r="BA20" s="175" t="str">
        <f>'Soil physical'!$X4</f>
        <v>-</v>
      </c>
      <c r="BB20" s="175" t="str">
        <f>'Soil physical'!$X6</f>
        <v>-</v>
      </c>
      <c r="BC20" s="175" t="str">
        <f>'Soil physical'!$X7</f>
        <v>-</v>
      </c>
      <c r="BD20" s="43" t="str">
        <f>'Soil physical'!$X9</f>
        <v>-</v>
      </c>
      <c r="BE20" s="43" t="str">
        <f>'Soil physical'!$X10</f>
        <v>-</v>
      </c>
      <c r="BF20" s="175" t="str">
        <f>'Soil physical'!$X12</f>
        <v>-</v>
      </c>
      <c r="BG20" s="175" t="str">
        <f>'Soil physical'!$X13</f>
        <v>-</v>
      </c>
      <c r="BH20" s="43" t="str">
        <f>'Soil physical'!$X15</f>
        <v>-</v>
      </c>
      <c r="BI20" s="43" t="str">
        <f>'Soil physical'!$X16</f>
        <v>-</v>
      </c>
      <c r="BJ20" s="42" t="str">
        <f>Vegetation!$X3</f>
        <v>-</v>
      </c>
      <c r="BK20" s="42" t="str">
        <f>Vegetation!$X4</f>
        <v>-</v>
      </c>
      <c r="BL20" s="131" t="str">
        <f>Vegetation!$X6</f>
        <v>-</v>
      </c>
      <c r="BM20" s="131" t="str">
        <f>Vegetation!$X7</f>
        <v>-</v>
      </c>
      <c r="BN20" s="131" t="str">
        <f>Vegetation!$X8</f>
        <v>-</v>
      </c>
      <c r="BO20" s="131" t="str">
        <f>Vegetation!$X9</f>
        <v>-</v>
      </c>
    </row>
    <row r="21" spans="1:84" x14ac:dyDescent="0.3">
      <c r="A21" s="42" t="str">
        <f>Scenarios!A22</f>
        <v xml:space="preserve">Scenario 20: </v>
      </c>
      <c r="B21" s="42" t="str">
        <f>Scenarios!B22</f>
        <v>-</v>
      </c>
      <c r="C21" s="50" t="str">
        <f>Scenarios!C22</f>
        <v>-</v>
      </c>
      <c r="D21" s="49" t="str">
        <f>'Climate Assumptions'!$Y4</f>
        <v>-</v>
      </c>
      <c r="E21" s="49" t="str">
        <f>'Climate Assumptions'!$Y5</f>
        <v>-</v>
      </c>
      <c r="F21" s="134" t="str">
        <f>'Climate Assumptions'!$Y9</f>
        <v>-</v>
      </c>
      <c r="G21" s="43" t="str">
        <f>Interventions!$Y3</f>
        <v>-</v>
      </c>
      <c r="H21" s="43" t="str">
        <f>Interventions!$Y4</f>
        <v>-</v>
      </c>
      <c r="I21" s="43" t="str">
        <f>Interventions!$Y5</f>
        <v>-</v>
      </c>
      <c r="J21" s="43" t="str">
        <f>Interventions!$Y7</f>
        <v>-</v>
      </c>
      <c r="K21" s="43" t="str">
        <f>Interventions!$Y8</f>
        <v>-</v>
      </c>
      <c r="L21" s="43" t="str">
        <f>Interventions!$Y9</f>
        <v>-</v>
      </c>
      <c r="M21" s="43" t="str">
        <f>Interventions!$Y11</f>
        <v>-</v>
      </c>
      <c r="N21" s="43" t="str">
        <f>Interventions!$Y12</f>
        <v>-</v>
      </c>
      <c r="O21" s="43" t="str">
        <f>Interventions!$Y13</f>
        <v>-</v>
      </c>
      <c r="P21" s="43" t="str">
        <f>Interventions!$Y15</f>
        <v>-</v>
      </c>
      <c r="Q21" s="43" t="str">
        <f>Interventions!$Y17</f>
        <v>-</v>
      </c>
      <c r="R21" s="43" t="str">
        <f>Interventions!$Y18</f>
        <v>-</v>
      </c>
      <c r="S21" s="43" t="str">
        <f>Interventions!$Y19</f>
        <v>-</v>
      </c>
      <c r="T21" s="43" t="str">
        <f>Interventions!$Y20</f>
        <v>-</v>
      </c>
      <c r="U21" s="43" t="str">
        <f>Interventions!$Y22</f>
        <v>-</v>
      </c>
      <c r="V21" s="43" t="str">
        <f>Interventions!$Y23</f>
        <v>-</v>
      </c>
      <c r="W21" s="43" t="str">
        <f>Interventions!$Y24</f>
        <v>-</v>
      </c>
      <c r="X21" s="43" t="str">
        <f>Interventions!$Y25</f>
        <v>-</v>
      </c>
      <c r="Y21" s="43" t="str">
        <f>Interventions!$Y26</f>
        <v>-</v>
      </c>
      <c r="Z21" s="43" t="str">
        <f>Interventions!$Y28</f>
        <v>-</v>
      </c>
      <c r="AA21" s="43" t="str">
        <f>Interventions!$Y29</f>
        <v>-</v>
      </c>
      <c r="AB21" s="43" t="str">
        <f>Interventions!$Y30</f>
        <v>-</v>
      </c>
      <c r="AC21" s="43" t="str">
        <f>Interventions!$Y32</f>
        <v>-</v>
      </c>
      <c r="AD21" s="43" t="str">
        <f>Interventions!$Y33</f>
        <v>-</v>
      </c>
      <c r="AE21" s="43" t="str">
        <f>Interventions!$Y34</f>
        <v>-</v>
      </c>
      <c r="AF21" s="43" t="str">
        <f>Interventions!$Y36</f>
        <v>-</v>
      </c>
      <c r="AG21" s="43" t="str">
        <f>Interventions!$Y37</f>
        <v>-</v>
      </c>
      <c r="AH21" s="43" t="str">
        <f>Interventions!$Y38</f>
        <v>-</v>
      </c>
      <c r="AI21" s="43" t="str">
        <f>Interventions!$Y39</f>
        <v>-</v>
      </c>
      <c r="AJ21" s="43" t="str">
        <f>Interventions!$Y40</f>
        <v>-</v>
      </c>
      <c r="AK21" s="134" t="str">
        <f>'Soil Chemical'!$Y3</f>
        <v>-</v>
      </c>
      <c r="AL21" s="134" t="str">
        <f>'Soil Chemical'!$Y4</f>
        <v>-</v>
      </c>
      <c r="AM21" s="49" t="str">
        <f>'Soil Chemical'!$Y$5</f>
        <v>-</v>
      </c>
      <c r="AN21" s="133" t="str">
        <f>'Soil Chemical'!$Y7</f>
        <v>-</v>
      </c>
      <c r="AO21" s="133" t="str">
        <f>'Soil Chemical'!$Y8</f>
        <v>-</v>
      </c>
      <c r="AP21" s="133" t="str">
        <f>'Soil Chemical'!$Y9</f>
        <v>-</v>
      </c>
      <c r="AQ21" s="133" t="str">
        <f>'Soil Chemical'!$Y11</f>
        <v>-</v>
      </c>
      <c r="AR21" s="133" t="str">
        <f>'Soil Chemical'!$Y12</f>
        <v>-</v>
      </c>
      <c r="AS21" s="133" t="str">
        <f>'Soil Chemical'!$Y13</f>
        <v>-</v>
      </c>
      <c r="AT21" s="133" t="str">
        <f>'Soil Chemical'!$Y15</f>
        <v>-</v>
      </c>
      <c r="AU21" s="133" t="str">
        <f>'Soil Chemical'!$Y16</f>
        <v>-</v>
      </c>
      <c r="AV21" s="133" t="str">
        <f>'Soil Chemical'!$Y17</f>
        <v>-</v>
      </c>
      <c r="AW21" s="133" t="str">
        <f>'Soil Chemical'!$Y19</f>
        <v>-</v>
      </c>
      <c r="AX21" s="133" t="str">
        <f>'Soil Chemical'!$Y20</f>
        <v>-</v>
      </c>
      <c r="AY21" s="133" t="str">
        <f>'Soil Chemical'!$Y21</f>
        <v>-</v>
      </c>
      <c r="AZ21" s="175" t="str">
        <f>'Soil physical'!$Y3</f>
        <v>-</v>
      </c>
      <c r="BA21" s="175" t="str">
        <f>'Soil physical'!$Y4</f>
        <v>-</v>
      </c>
      <c r="BB21" s="175" t="str">
        <f>'Soil physical'!$Y6</f>
        <v>-</v>
      </c>
      <c r="BC21" s="175" t="str">
        <f>'Soil physical'!$Y7</f>
        <v>-</v>
      </c>
      <c r="BD21" s="43" t="str">
        <f>'Soil physical'!$Y9</f>
        <v>-</v>
      </c>
      <c r="BE21" s="43" t="str">
        <f>'Soil physical'!$Y10</f>
        <v>-</v>
      </c>
      <c r="BF21" s="175" t="str">
        <f>'Soil physical'!$Y12</f>
        <v>-</v>
      </c>
      <c r="BG21" s="175" t="str">
        <f>'Soil physical'!$Y13</f>
        <v>-</v>
      </c>
      <c r="BH21" s="43" t="str">
        <f>'Soil physical'!$Y15</f>
        <v>-</v>
      </c>
      <c r="BI21" s="43" t="str">
        <f>'Soil physical'!$Y16</f>
        <v>-</v>
      </c>
      <c r="BJ21" s="42" t="str">
        <f>Vegetation!$Y3</f>
        <v>-</v>
      </c>
      <c r="BK21" s="42" t="str">
        <f>Vegetation!$Y4</f>
        <v>-</v>
      </c>
      <c r="BL21" s="131" t="str">
        <f>Vegetation!$Y6</f>
        <v>-</v>
      </c>
      <c r="BM21" s="131" t="str">
        <f>Vegetation!$Y7</f>
        <v>-</v>
      </c>
      <c r="BN21" s="131" t="str">
        <f>Vegetation!$Y8</f>
        <v>-</v>
      </c>
      <c r="BO21" s="131" t="str">
        <f>Vegetation!$Y9</f>
        <v>-</v>
      </c>
    </row>
    <row r="22" spans="1:84" x14ac:dyDescent="0.3">
      <c r="A22" s="46"/>
      <c r="B22" s="46"/>
      <c r="C22" s="51"/>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46"/>
      <c r="AL22" s="46"/>
      <c r="AM22" s="46"/>
      <c r="AN22" s="46"/>
      <c r="AO22" s="46"/>
      <c r="AP22" s="46"/>
      <c r="AQ22" s="46"/>
      <c r="AR22" s="46"/>
      <c r="AS22" s="46"/>
      <c r="AT22" s="46"/>
      <c r="AU22" s="46"/>
      <c r="AV22" s="46"/>
      <c r="AW22" s="46"/>
      <c r="AX22" s="46"/>
      <c r="AY22" s="46"/>
      <c r="AZ22" s="132"/>
      <c r="BA22" s="132"/>
      <c r="BB22" s="132"/>
      <c r="BC22" s="132"/>
      <c r="BD22" s="46"/>
      <c r="BE22" s="46"/>
      <c r="BF22" s="46"/>
      <c r="BG22" s="46"/>
      <c r="BH22" s="46"/>
      <c r="BI22" s="46"/>
      <c r="BJ22" s="46"/>
      <c r="BK22" s="46"/>
      <c r="BL22" s="46"/>
      <c r="BM22" s="46"/>
      <c r="BN22" s="46"/>
      <c r="BO22" s="46"/>
    </row>
    <row r="26" spans="1:84" s="48" customFormat="1" x14ac:dyDescent="0.3">
      <c r="A26" s="47"/>
      <c r="B26" s="47"/>
      <c r="C26" s="5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7"/>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5"/>
      <c r="BQ26" s="45"/>
      <c r="BR26" s="45"/>
      <c r="BS26" s="45"/>
      <c r="BT26" s="45"/>
      <c r="BU26" s="45"/>
      <c r="BV26" s="45"/>
      <c r="BW26" s="45"/>
      <c r="BX26" s="45"/>
      <c r="BY26" s="45"/>
      <c r="BZ26" s="45"/>
      <c r="CA26" s="45"/>
      <c r="CB26" s="45"/>
      <c r="CC26" s="45"/>
      <c r="CD26" s="45"/>
      <c r="CE26" s="45"/>
      <c r="CF26" s="45"/>
    </row>
    <row r="27" spans="1:84" s="48" customFormat="1" x14ac:dyDescent="0.3">
      <c r="A27" s="47"/>
      <c r="B27" s="47"/>
      <c r="C27" s="5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7"/>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5"/>
      <c r="BQ27" s="45"/>
      <c r="BR27" s="45"/>
      <c r="BS27" s="45"/>
      <c r="BT27" s="45"/>
      <c r="BU27" s="45"/>
      <c r="BV27" s="45"/>
      <c r="BW27" s="45"/>
      <c r="BX27" s="45"/>
      <c r="BY27" s="45"/>
      <c r="BZ27" s="45"/>
      <c r="CA27" s="45"/>
      <c r="CB27" s="45"/>
      <c r="CC27" s="45"/>
      <c r="CD27" s="45"/>
      <c r="CE27" s="45"/>
      <c r="CF27" s="45"/>
    </row>
    <row r="28" spans="1:84" s="48" customFormat="1" x14ac:dyDescent="0.3">
      <c r="A28" s="47"/>
      <c r="B28" s="47"/>
      <c r="C28" s="5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7"/>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5"/>
      <c r="BQ28" s="45"/>
      <c r="BR28" s="45"/>
      <c r="BS28" s="45"/>
      <c r="BT28" s="45"/>
      <c r="BU28" s="45"/>
      <c r="BV28" s="45"/>
      <c r="BW28" s="45"/>
      <c r="BX28" s="45"/>
      <c r="BY28" s="45"/>
      <c r="BZ28" s="45"/>
      <c r="CA28" s="45"/>
      <c r="CB28" s="45"/>
      <c r="CC28" s="45"/>
      <c r="CD28" s="45"/>
      <c r="CE28" s="45"/>
      <c r="CF28" s="45"/>
    </row>
    <row r="29" spans="1:84" s="48" customFormat="1" x14ac:dyDescent="0.3">
      <c r="A29" s="47"/>
      <c r="B29" s="47"/>
      <c r="C29" s="5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7"/>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5"/>
      <c r="BQ29" s="45"/>
      <c r="BR29" s="45"/>
      <c r="BS29" s="45"/>
      <c r="BT29" s="45"/>
      <c r="BU29" s="45"/>
      <c r="BV29" s="45"/>
      <c r="BW29" s="45"/>
      <c r="BX29" s="45"/>
      <c r="BY29" s="45"/>
      <c r="BZ29" s="45"/>
      <c r="CA29" s="45"/>
      <c r="CB29" s="45"/>
      <c r="CC29" s="45"/>
      <c r="CD29" s="45"/>
      <c r="CE29" s="45"/>
      <c r="CF29" s="45"/>
    </row>
    <row r="30" spans="1:84" s="48" customFormat="1" x14ac:dyDescent="0.3">
      <c r="A30" s="47"/>
      <c r="B30" s="47"/>
      <c r="C30" s="5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7"/>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5"/>
      <c r="BQ30" s="45"/>
      <c r="BR30" s="45"/>
      <c r="BS30" s="45"/>
      <c r="BT30" s="45"/>
      <c r="BU30" s="45"/>
      <c r="BV30" s="45"/>
      <c r="BW30" s="45"/>
      <c r="BX30" s="45"/>
      <c r="BY30" s="45"/>
      <c r="BZ30" s="45"/>
      <c r="CA30" s="45"/>
      <c r="CB30" s="45"/>
      <c r="CC30" s="45"/>
      <c r="CD30" s="45"/>
      <c r="CE30" s="45"/>
      <c r="CF30" s="45"/>
    </row>
    <row r="31" spans="1:84" s="48" customFormat="1" x14ac:dyDescent="0.3">
      <c r="A31" s="47"/>
      <c r="B31" s="47"/>
      <c r="C31" s="5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7"/>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5"/>
      <c r="BQ31" s="45"/>
      <c r="BR31" s="45"/>
      <c r="BS31" s="45"/>
      <c r="BT31" s="45"/>
      <c r="BU31" s="45"/>
      <c r="BV31" s="45"/>
      <c r="BW31" s="45"/>
      <c r="BX31" s="45"/>
      <c r="BY31" s="45"/>
      <c r="BZ31" s="45"/>
      <c r="CA31" s="45"/>
      <c r="CB31" s="45"/>
      <c r="CC31" s="45"/>
      <c r="CD31" s="45"/>
      <c r="CE31" s="45"/>
      <c r="CF31" s="45"/>
    </row>
    <row r="32" spans="1:84" s="48" customFormat="1" x14ac:dyDescent="0.3">
      <c r="A32" s="47"/>
      <c r="B32" s="47"/>
      <c r="C32" s="53"/>
      <c r="D32" s="47"/>
      <c r="E32" s="47"/>
      <c r="F32" s="47"/>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7"/>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5"/>
      <c r="BQ32" s="45"/>
      <c r="BR32" s="45"/>
      <c r="BS32" s="45"/>
      <c r="BT32" s="45"/>
      <c r="BU32" s="45"/>
      <c r="BV32" s="45"/>
      <c r="BW32" s="45"/>
      <c r="BX32" s="45"/>
      <c r="BY32" s="45"/>
      <c r="BZ32" s="45"/>
      <c r="CA32" s="45"/>
      <c r="CB32" s="45"/>
      <c r="CC32" s="45"/>
      <c r="CD32" s="45"/>
      <c r="CE32" s="45"/>
      <c r="CF32" s="45"/>
    </row>
    <row r="33" spans="1:67" s="48" customFormat="1" x14ac:dyDescent="0.3">
      <c r="A33" s="47"/>
      <c r="B33" s="47"/>
      <c r="C33" s="53"/>
      <c r="D33" s="47"/>
      <c r="E33" s="47"/>
      <c r="F33" s="47"/>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7"/>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row>
    <row r="34" spans="1:67" s="48" customFormat="1" x14ac:dyDescent="0.3">
      <c r="A34" s="47"/>
      <c r="B34" s="47"/>
      <c r="C34" s="53"/>
      <c r="D34" s="47"/>
      <c r="E34" s="47"/>
      <c r="F34" s="47"/>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7"/>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row>
    <row r="35" spans="1:67" s="48" customFormat="1" x14ac:dyDescent="0.3">
      <c r="A35" s="47"/>
      <c r="B35" s="47"/>
      <c r="C35" s="53"/>
      <c r="D35" s="47"/>
      <c r="E35" s="47"/>
      <c r="F35" s="47"/>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7"/>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row>
    <row r="36" spans="1:67" s="48" customFormat="1" x14ac:dyDescent="0.3">
      <c r="A36" s="47"/>
      <c r="B36" s="47"/>
      <c r="C36" s="53"/>
      <c r="D36" s="47"/>
      <c r="E36" s="47"/>
      <c r="F36" s="47"/>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7"/>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row>
    <row r="37" spans="1:67" s="48" customFormat="1" x14ac:dyDescent="0.3">
      <c r="A37" s="47"/>
      <c r="B37" s="47"/>
      <c r="C37" s="53"/>
      <c r="D37" s="47"/>
      <c r="E37" s="47"/>
      <c r="F37" s="47"/>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7"/>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row>
    <row r="38" spans="1:67" s="48" customFormat="1" x14ac:dyDescent="0.3">
      <c r="A38" s="47"/>
      <c r="B38" s="47"/>
      <c r="C38" s="53"/>
      <c r="D38" s="47"/>
      <c r="E38" s="47"/>
      <c r="F38" s="47"/>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7"/>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row>
    <row r="39" spans="1:67" s="48" customFormat="1" x14ac:dyDescent="0.3">
      <c r="A39" s="47"/>
      <c r="B39" s="47"/>
      <c r="C39" s="53"/>
      <c r="D39" s="47"/>
      <c r="E39" s="47"/>
      <c r="F39" s="47"/>
      <c r="G39" s="44"/>
      <c r="H39" s="44"/>
      <c r="I39" s="44"/>
      <c r="J39" s="44"/>
      <c r="K39" s="44"/>
      <c r="L39" s="44"/>
      <c r="M39" s="44"/>
      <c r="N39" s="47"/>
      <c r="O39" s="47"/>
      <c r="P39" s="47"/>
      <c r="Q39" s="47"/>
      <c r="R39" s="47"/>
      <c r="S39" s="47"/>
      <c r="T39" s="47"/>
      <c r="U39" s="47"/>
      <c r="V39" s="47"/>
      <c r="W39" s="47"/>
      <c r="X39" s="47"/>
      <c r="Y39" s="47"/>
      <c r="Z39" s="47"/>
      <c r="AA39" s="47"/>
      <c r="AB39" s="47"/>
      <c r="AC39" s="47"/>
      <c r="AD39" s="47"/>
      <c r="AE39" s="47"/>
      <c r="AF39" s="47"/>
      <c r="AG39" s="47"/>
      <c r="AH39" s="47"/>
      <c r="AI39" s="47"/>
      <c r="AJ39" s="47"/>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row>
    <row r="40" spans="1:67" s="48" customFormat="1" x14ac:dyDescent="0.3">
      <c r="A40" s="47"/>
      <c r="B40" s="47"/>
      <c r="C40" s="53"/>
      <c r="D40" s="47"/>
      <c r="E40" s="47"/>
      <c r="F40" s="47"/>
      <c r="G40" s="44"/>
      <c r="H40" s="44"/>
      <c r="I40" s="44"/>
      <c r="J40" s="44"/>
      <c r="K40" s="44"/>
      <c r="L40" s="44"/>
      <c r="M40" s="44"/>
      <c r="N40" s="47"/>
      <c r="O40" s="47"/>
      <c r="P40" s="47"/>
      <c r="Q40" s="47"/>
      <c r="R40" s="47"/>
      <c r="S40" s="47"/>
      <c r="T40" s="47"/>
      <c r="U40" s="47"/>
      <c r="V40" s="47"/>
      <c r="W40" s="47"/>
      <c r="X40" s="47"/>
      <c r="Y40" s="47"/>
      <c r="Z40" s="47"/>
      <c r="AA40" s="47"/>
      <c r="AB40" s="47"/>
      <c r="AC40" s="47"/>
      <c r="AD40" s="47"/>
      <c r="AE40" s="47"/>
      <c r="AF40" s="47"/>
      <c r="AG40" s="47"/>
      <c r="AH40" s="47"/>
      <c r="AI40" s="47"/>
      <c r="AJ40" s="47"/>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row>
    <row r="41" spans="1:67" s="48" customFormat="1" x14ac:dyDescent="0.3">
      <c r="A41" s="47"/>
      <c r="B41" s="47"/>
      <c r="C41" s="53"/>
      <c r="D41" s="47"/>
      <c r="E41" s="47"/>
      <c r="F41" s="47"/>
      <c r="G41" s="44"/>
      <c r="H41" s="44"/>
      <c r="I41" s="44"/>
      <c r="J41" s="44"/>
      <c r="K41" s="44"/>
      <c r="L41" s="44"/>
      <c r="M41" s="44"/>
      <c r="N41" s="47"/>
      <c r="O41" s="47"/>
      <c r="P41" s="47"/>
      <c r="Q41" s="47"/>
      <c r="R41" s="47"/>
      <c r="S41" s="47"/>
      <c r="T41" s="47"/>
      <c r="U41" s="47"/>
      <c r="V41" s="47"/>
      <c r="W41" s="47"/>
      <c r="X41" s="47"/>
      <c r="Y41" s="47"/>
      <c r="Z41" s="47"/>
      <c r="AA41" s="47"/>
      <c r="AB41" s="47"/>
      <c r="AC41" s="47"/>
      <c r="AD41" s="47"/>
      <c r="AE41" s="47"/>
      <c r="AF41" s="47"/>
      <c r="AG41" s="47"/>
      <c r="AH41" s="47"/>
      <c r="AI41" s="47"/>
      <c r="AJ41" s="47"/>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row>
    <row r="42" spans="1:67" s="48" customFormat="1" x14ac:dyDescent="0.3">
      <c r="A42" s="47"/>
      <c r="B42" s="47"/>
      <c r="C42" s="53"/>
      <c r="D42" s="47"/>
      <c r="E42" s="47"/>
      <c r="F42" s="47"/>
      <c r="G42" s="44"/>
      <c r="H42" s="44"/>
      <c r="I42" s="44"/>
      <c r="J42" s="44"/>
      <c r="K42" s="44"/>
      <c r="L42" s="44"/>
      <c r="M42" s="44"/>
      <c r="N42" s="47"/>
      <c r="O42" s="47"/>
      <c r="P42" s="47"/>
      <c r="Q42" s="47"/>
      <c r="R42" s="47"/>
      <c r="S42" s="47"/>
      <c r="T42" s="47"/>
      <c r="U42" s="47"/>
      <c r="V42" s="47"/>
      <c r="W42" s="47"/>
      <c r="X42" s="47"/>
      <c r="Y42" s="47"/>
      <c r="Z42" s="47"/>
      <c r="AA42" s="47"/>
      <c r="AB42" s="47"/>
      <c r="AC42" s="47"/>
      <c r="AD42" s="47"/>
      <c r="AE42" s="47"/>
      <c r="AF42" s="47"/>
      <c r="AG42" s="47"/>
      <c r="AH42" s="47"/>
      <c r="AI42" s="47"/>
      <c r="AJ42" s="47"/>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row>
    <row r="43" spans="1:67" s="48" customFormat="1" x14ac:dyDescent="0.3">
      <c r="A43" s="47"/>
      <c r="B43" s="47"/>
      <c r="C43" s="53"/>
      <c r="D43" s="47"/>
      <c r="E43" s="47"/>
      <c r="F43" s="47"/>
      <c r="G43" s="44"/>
      <c r="H43" s="44"/>
      <c r="I43" s="44"/>
      <c r="J43" s="44"/>
      <c r="K43" s="44"/>
      <c r="L43" s="44"/>
      <c r="M43" s="44"/>
      <c r="N43" s="47"/>
      <c r="O43" s="47"/>
      <c r="P43" s="47"/>
      <c r="Q43" s="47"/>
      <c r="R43" s="47"/>
      <c r="S43" s="47"/>
      <c r="T43" s="47"/>
      <c r="U43" s="47"/>
      <c r="V43" s="47"/>
      <c r="W43" s="47"/>
      <c r="X43" s="47"/>
      <c r="Y43" s="47"/>
      <c r="Z43" s="47"/>
      <c r="AA43" s="47"/>
      <c r="AB43" s="47"/>
      <c r="AC43" s="47"/>
      <c r="AD43" s="47"/>
      <c r="AE43" s="47"/>
      <c r="AF43" s="47"/>
      <c r="AG43" s="47"/>
      <c r="AH43" s="47"/>
      <c r="AI43" s="47"/>
      <c r="AJ43" s="47"/>
      <c r="AK43" s="44"/>
      <c r="AL43" s="44"/>
      <c r="AM43" s="44"/>
      <c r="AN43" s="44"/>
      <c r="AO43" s="44"/>
      <c r="AP43" s="44"/>
      <c r="AQ43" s="44"/>
      <c r="AR43" s="44"/>
      <c r="AS43" s="44"/>
      <c r="AT43" s="44"/>
      <c r="AU43" s="44"/>
      <c r="AV43" s="44"/>
      <c r="AW43" s="44"/>
      <c r="AX43" s="44"/>
      <c r="AY43" s="44"/>
      <c r="AZ43" s="44"/>
      <c r="BA43" s="44"/>
      <c r="BB43" s="47"/>
      <c r="BC43" s="47"/>
      <c r="BD43" s="47"/>
      <c r="BE43" s="47"/>
      <c r="BF43" s="47"/>
      <c r="BG43" s="47"/>
      <c r="BH43" s="47"/>
      <c r="BI43" s="47"/>
      <c r="BJ43" s="47"/>
      <c r="BK43" s="44"/>
      <c r="BL43" s="47"/>
      <c r="BM43" s="47"/>
      <c r="BN43" s="47"/>
      <c r="BO43" s="47"/>
    </row>
    <row r="44" spans="1:67" x14ac:dyDescent="0.3">
      <c r="N44" s="47"/>
      <c r="O44" s="47"/>
      <c r="P44" s="47"/>
      <c r="Q44" s="47"/>
      <c r="R44" s="47"/>
    </row>
    <row r="45" spans="1:67" x14ac:dyDescent="0.3">
      <c r="N45" s="47"/>
      <c r="O45" s="47"/>
      <c r="P45" s="47"/>
      <c r="Q45" s="47"/>
      <c r="R45" s="47"/>
    </row>
    <row r="46" spans="1:67" x14ac:dyDescent="0.3">
      <c r="N46" s="47"/>
      <c r="O46" s="47"/>
      <c r="P46" s="47"/>
      <c r="Q46" s="47"/>
      <c r="R46" s="47"/>
    </row>
    <row r="47" spans="1:67" x14ac:dyDescent="0.3">
      <c r="N47" s="47"/>
      <c r="O47" s="47"/>
      <c r="P47" s="47"/>
      <c r="Q47" s="47"/>
      <c r="R47" s="47"/>
    </row>
    <row r="48" spans="1:67" x14ac:dyDescent="0.3">
      <c r="N48" s="47"/>
      <c r="O48" s="47"/>
      <c r="P48" s="47"/>
      <c r="Q48" s="47"/>
      <c r="R48" s="47"/>
    </row>
    <row r="49" spans="14:18" x14ac:dyDescent="0.3">
      <c r="N49" s="47"/>
      <c r="O49" s="47"/>
      <c r="P49" s="47"/>
      <c r="Q49" s="47"/>
      <c r="R49" s="47"/>
    </row>
    <row r="50" spans="14:18" x14ac:dyDescent="0.3">
      <c r="N50" s="47"/>
      <c r="O50" s="47"/>
      <c r="P50" s="47"/>
      <c r="Q50" s="47"/>
      <c r="R50" s="47"/>
    </row>
    <row r="51" spans="14:18" x14ac:dyDescent="0.3">
      <c r="N51" s="47"/>
      <c r="O51" s="47"/>
      <c r="P51" s="47"/>
      <c r="Q51" s="47"/>
      <c r="R51" s="47"/>
    </row>
    <row r="52" spans="14:18" x14ac:dyDescent="0.3">
      <c r="N52" s="47"/>
      <c r="O52" s="47"/>
      <c r="P52" s="47"/>
      <c r="Q52" s="47"/>
      <c r="R52" s="47"/>
    </row>
    <row r="53" spans="14:18" x14ac:dyDescent="0.3">
      <c r="N53" s="47"/>
      <c r="O53" s="47"/>
      <c r="P53" s="47"/>
      <c r="Q53" s="47"/>
      <c r="R53" s="47"/>
    </row>
    <row r="54" spans="14:18" x14ac:dyDescent="0.3">
      <c r="N54" s="47"/>
      <c r="O54" s="47"/>
      <c r="P54" s="47"/>
      <c r="Q54" s="47"/>
      <c r="R54" s="47"/>
    </row>
    <row r="55" spans="14:18" x14ac:dyDescent="0.3">
      <c r="N55" s="47"/>
      <c r="O55" s="47"/>
      <c r="P55" s="47"/>
      <c r="Q55" s="47"/>
      <c r="R55" s="47"/>
    </row>
    <row r="56" spans="14:18" x14ac:dyDescent="0.3">
      <c r="N56" s="47"/>
      <c r="O56" s="47"/>
      <c r="P56" s="47"/>
      <c r="Q56" s="47"/>
      <c r="R56" s="47"/>
    </row>
    <row r="57" spans="14:18" x14ac:dyDescent="0.3">
      <c r="N57" s="47"/>
      <c r="O57" s="47"/>
      <c r="P57" s="47"/>
      <c r="Q57" s="47"/>
      <c r="R57" s="47"/>
    </row>
    <row r="58" spans="14:18" x14ac:dyDescent="0.3">
      <c r="N58" s="47"/>
      <c r="O58" s="47"/>
      <c r="P58" s="47"/>
      <c r="Q58" s="47"/>
      <c r="R58" s="47"/>
    </row>
    <row r="59" spans="14:18" x14ac:dyDescent="0.3">
      <c r="N59" s="47"/>
      <c r="O59" s="47"/>
      <c r="P59" s="47"/>
      <c r="Q59" s="47"/>
      <c r="R59" s="47"/>
    </row>
    <row r="60" spans="14:18" x14ac:dyDescent="0.3">
      <c r="N60" s="47"/>
      <c r="O60" s="47"/>
      <c r="P60" s="47"/>
      <c r="Q60" s="47"/>
      <c r="R60" s="47"/>
    </row>
    <row r="61" spans="14:18" x14ac:dyDescent="0.3">
      <c r="N61" s="47"/>
      <c r="O61" s="47"/>
      <c r="P61" s="47"/>
      <c r="Q61" s="47"/>
      <c r="R61" s="47"/>
    </row>
    <row r="62" spans="14:18" x14ac:dyDescent="0.3">
      <c r="N62" s="47"/>
      <c r="O62" s="47"/>
      <c r="P62" s="47"/>
      <c r="Q62" s="47"/>
      <c r="R62" s="47"/>
    </row>
    <row r="63" spans="14:18" x14ac:dyDescent="0.3">
      <c r="N63" s="47"/>
      <c r="O63" s="47"/>
      <c r="P63" s="47"/>
      <c r="Q63" s="47"/>
      <c r="R63" s="47"/>
    </row>
  </sheetData>
  <sheetProtection algorithmName="SHA-512" hashValue="LMVXzwWFMwa1gzPd7eSAA3Rzx+ycjj2DEny+3LEV5lP5aIyJ5Th0srWi4g3ruHe0K3P3HhTWu0Uw82g7/vEilw==" saltValue="pyuZIJl/V9iDpx49ACphxQ==" spinCount="100000" sheet="1" objects="1" scenarios="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404D3-F9BF-4ADF-8BD8-497C1CCEF9A6}">
  <sheetPr codeName="Sheet15">
    <tabColor rgb="FF02BCB7"/>
  </sheetPr>
  <dimension ref="A1:G216"/>
  <sheetViews>
    <sheetView workbookViewId="0">
      <selection activeCell="H4" sqref="H4"/>
    </sheetView>
  </sheetViews>
  <sheetFormatPr defaultRowHeight="14.4" x14ac:dyDescent="0.3"/>
  <cols>
    <col min="1" max="1" width="40.109375" style="160" bestFit="1" customWidth="1"/>
    <col min="2" max="7" width="10.44140625" style="160" bestFit="1" customWidth="1"/>
  </cols>
  <sheetData>
    <row r="1" spans="1:7" x14ac:dyDescent="0.3">
      <c r="A1" s="160" t="s">
        <v>397</v>
      </c>
      <c r="B1" s="160" t="s">
        <v>291</v>
      </c>
      <c r="C1" s="160" t="s">
        <v>292</v>
      </c>
      <c r="D1" s="160" t="s">
        <v>293</v>
      </c>
      <c r="E1" s="160" t="s">
        <v>294</v>
      </c>
      <c r="F1" s="160" t="s">
        <v>295</v>
      </c>
      <c r="G1" s="160" t="s">
        <v>296</v>
      </c>
    </row>
    <row r="2" spans="1:7" x14ac:dyDescent="0.3">
      <c r="A2" s="160" t="s">
        <v>398</v>
      </c>
    </row>
    <row r="3" spans="1:7" x14ac:dyDescent="0.3">
      <c r="A3" s="160" t="s">
        <v>101</v>
      </c>
      <c r="B3" s="160">
        <v>0.48699999999999999</v>
      </c>
      <c r="C3" s="160">
        <v>0.27200000000000002</v>
      </c>
      <c r="D3" s="160">
        <v>4.5999999999999999E-2</v>
      </c>
      <c r="E3" s="160">
        <v>4.5999999999999999E-2</v>
      </c>
      <c r="F3" s="160">
        <v>3.9E-2</v>
      </c>
      <c r="G3" s="160">
        <v>3.9E-2</v>
      </c>
    </row>
    <row r="4" spans="1:7" x14ac:dyDescent="0.3">
      <c r="A4" s="160" t="s">
        <v>210</v>
      </c>
      <c r="B4" s="160">
        <v>0.48199999999999998</v>
      </c>
      <c r="C4" s="160">
        <v>0.42199999999999999</v>
      </c>
      <c r="D4" s="160">
        <v>0.879</v>
      </c>
      <c r="E4" s="160">
        <v>0.879</v>
      </c>
      <c r="F4" s="160">
        <v>0.89700000000000002</v>
      </c>
      <c r="G4" s="160">
        <v>0.89700000000000002</v>
      </c>
    </row>
    <row r="5" spans="1:7" x14ac:dyDescent="0.3">
      <c r="A5" s="160" t="s">
        <v>102</v>
      </c>
      <c r="B5" s="160">
        <v>3.1E-2</v>
      </c>
      <c r="C5" s="160">
        <v>0.30599999999999999</v>
      </c>
      <c r="D5" s="160">
        <v>7.4999999999999997E-2</v>
      </c>
      <c r="E5" s="160">
        <v>7.4999999999999997E-2</v>
      </c>
      <c r="F5" s="160">
        <v>6.4000000000000001E-2</v>
      </c>
      <c r="G5" s="160">
        <v>6.4000000000000001E-2</v>
      </c>
    </row>
    <row r="6" spans="1:7" x14ac:dyDescent="0.3">
      <c r="A6" s="160" t="s">
        <v>399</v>
      </c>
    </row>
    <row r="7" spans="1:7" x14ac:dyDescent="0.3">
      <c r="A7" s="160" t="s">
        <v>101</v>
      </c>
      <c r="B7" s="160">
        <v>0.66300000000000003</v>
      </c>
      <c r="C7" s="160">
        <v>0.36699999999999999</v>
      </c>
      <c r="D7" s="160">
        <v>1.9E-2</v>
      </c>
      <c r="E7" s="160">
        <v>1.9E-2</v>
      </c>
      <c r="F7" s="160">
        <v>6.0000000000000001E-3</v>
      </c>
      <c r="G7" s="160">
        <v>6.0000000000000001E-3</v>
      </c>
    </row>
    <row r="8" spans="1:7" x14ac:dyDescent="0.3">
      <c r="A8" s="160" t="s">
        <v>210</v>
      </c>
      <c r="B8" s="160">
        <v>0.33600000000000002</v>
      </c>
      <c r="C8" s="160">
        <v>0.23400000000000001</v>
      </c>
      <c r="D8" s="160">
        <v>0.95499999999999996</v>
      </c>
      <c r="E8" s="160">
        <v>0.95499999999999996</v>
      </c>
      <c r="F8" s="160">
        <v>0.98499999999999999</v>
      </c>
      <c r="G8" s="160">
        <v>0.98499999999999999</v>
      </c>
    </row>
    <row r="9" spans="1:7" x14ac:dyDescent="0.3">
      <c r="A9" s="160" t="s">
        <v>102</v>
      </c>
      <c r="B9" s="160">
        <v>1E-3</v>
      </c>
      <c r="C9" s="160">
        <v>0.39900000000000002</v>
      </c>
      <c r="D9" s="160">
        <v>2.5999999999999999E-2</v>
      </c>
      <c r="E9" s="160">
        <v>2.5999999999999999E-2</v>
      </c>
      <c r="F9" s="160">
        <v>8.9999999999999993E-3</v>
      </c>
      <c r="G9" s="160">
        <v>8.9999999999999993E-3</v>
      </c>
    </row>
    <row r="10" spans="1:7" x14ac:dyDescent="0.3">
      <c r="A10" s="160" t="s">
        <v>400</v>
      </c>
    </row>
    <row r="11" spans="1:7" x14ac:dyDescent="0.3">
      <c r="A11" s="160" t="s">
        <v>401</v>
      </c>
      <c r="B11" s="160">
        <v>-58.99</v>
      </c>
      <c r="C11" s="160">
        <v>-38.159999999999997</v>
      </c>
      <c r="D11" s="160">
        <v>-40.64</v>
      </c>
      <c r="E11" s="160">
        <v>-40.64</v>
      </c>
      <c r="F11" s="160">
        <v>-54.83</v>
      </c>
      <c r="G11" s="160">
        <v>-54.83</v>
      </c>
    </row>
    <row r="12" spans="1:7" x14ac:dyDescent="0.3">
      <c r="A12" s="160" t="s">
        <v>402</v>
      </c>
      <c r="B12" s="160">
        <v>23.34</v>
      </c>
      <c r="C12" s="160">
        <v>25</v>
      </c>
      <c r="D12" s="160">
        <v>25</v>
      </c>
      <c r="E12" s="160">
        <v>25</v>
      </c>
      <c r="F12" s="160">
        <v>25.22</v>
      </c>
      <c r="G12" s="160">
        <v>25.22</v>
      </c>
    </row>
    <row r="13" spans="1:7" x14ac:dyDescent="0.3">
      <c r="A13" s="160" t="s">
        <v>102</v>
      </c>
      <c r="B13" s="160">
        <v>0.59099999999999997</v>
      </c>
      <c r="C13" s="160">
        <v>0.23400000000000001</v>
      </c>
      <c r="D13" s="160">
        <v>0.26100000000000001</v>
      </c>
      <c r="E13" s="160">
        <v>0.26100000000000001</v>
      </c>
      <c r="F13" s="160">
        <v>0.52200000000000002</v>
      </c>
      <c r="G13" s="160">
        <v>0.52200000000000002</v>
      </c>
    </row>
    <row r="14" spans="1:7" x14ac:dyDescent="0.3">
      <c r="A14" s="160" t="s">
        <v>210</v>
      </c>
      <c r="B14" s="160">
        <v>0.34200000000000003</v>
      </c>
      <c r="C14" s="160">
        <v>0.36499999999999999</v>
      </c>
      <c r="D14" s="160">
        <v>0.39900000000000002</v>
      </c>
      <c r="E14" s="160">
        <v>0.39900000000000002</v>
      </c>
      <c r="F14" s="160">
        <v>0.34</v>
      </c>
      <c r="G14" s="160">
        <v>0.34</v>
      </c>
    </row>
    <row r="15" spans="1:7" x14ac:dyDescent="0.3">
      <c r="A15" s="160" t="s">
        <v>101</v>
      </c>
      <c r="B15" s="160">
        <v>6.7000000000000004E-2</v>
      </c>
      <c r="C15" s="160">
        <v>0.40100000000000002</v>
      </c>
      <c r="D15" s="160">
        <v>0.34</v>
      </c>
      <c r="E15" s="160">
        <v>0.34</v>
      </c>
      <c r="F15" s="160">
        <v>0.13800000000000001</v>
      </c>
      <c r="G15" s="160">
        <v>0.13800000000000001</v>
      </c>
    </row>
    <row r="16" spans="1:7" x14ac:dyDescent="0.3">
      <c r="A16" s="160" t="s">
        <v>403</v>
      </c>
    </row>
    <row r="17" spans="1:7" x14ac:dyDescent="0.3">
      <c r="A17" s="160" t="s">
        <v>401</v>
      </c>
      <c r="B17" s="160">
        <v>3505.32</v>
      </c>
      <c r="C17" s="160">
        <v>2254.71</v>
      </c>
      <c r="D17" s="160">
        <v>2397.8200000000002</v>
      </c>
      <c r="E17" s="160">
        <v>2397.8200000000002</v>
      </c>
      <c r="F17" s="160">
        <v>3256.68</v>
      </c>
      <c r="G17" s="160">
        <v>3256.68</v>
      </c>
    </row>
    <row r="18" spans="1:7" x14ac:dyDescent="0.3">
      <c r="A18" s="160" t="s">
        <v>402</v>
      </c>
      <c r="B18" s="160">
        <v>3091.23</v>
      </c>
      <c r="C18" s="160">
        <v>2812.89</v>
      </c>
      <c r="D18" s="160">
        <v>2858.28</v>
      </c>
      <c r="E18" s="160">
        <v>2858.28</v>
      </c>
      <c r="F18" s="160">
        <v>3081.2</v>
      </c>
      <c r="G18" s="160">
        <v>3081.2</v>
      </c>
    </row>
    <row r="19" spans="1:7" x14ac:dyDescent="0.3">
      <c r="A19" s="160" t="s">
        <v>101</v>
      </c>
      <c r="B19" s="160">
        <v>0.17599999999999999</v>
      </c>
      <c r="C19" s="160">
        <v>0.38300000000000001</v>
      </c>
      <c r="D19" s="160">
        <v>0.34799999999999998</v>
      </c>
      <c r="E19" s="160">
        <v>0.34799999999999998</v>
      </c>
      <c r="F19" s="160">
        <v>0.219</v>
      </c>
      <c r="G19" s="160">
        <v>0.219</v>
      </c>
    </row>
    <row r="20" spans="1:7" x14ac:dyDescent="0.3">
      <c r="A20" s="160" t="s">
        <v>404</v>
      </c>
      <c r="B20" s="160">
        <v>0.20300000000000001</v>
      </c>
      <c r="C20" s="160">
        <v>0.20300000000000001</v>
      </c>
      <c r="D20" s="160">
        <v>0.21299999999999999</v>
      </c>
      <c r="E20" s="160">
        <v>0.21299999999999999</v>
      </c>
      <c r="F20" s="160">
        <v>0.20100000000000001</v>
      </c>
      <c r="G20" s="160">
        <v>0.20100000000000001</v>
      </c>
    </row>
    <row r="21" spans="1:7" x14ac:dyDescent="0.3">
      <c r="A21" s="160" t="s">
        <v>102</v>
      </c>
      <c r="B21" s="160">
        <v>0.14099999999999999</v>
      </c>
      <c r="C21" s="160">
        <v>0.13600000000000001</v>
      </c>
      <c r="D21" s="160">
        <v>0.14099999999999999</v>
      </c>
      <c r="E21" s="160">
        <v>0.14099999999999999</v>
      </c>
      <c r="F21" s="160">
        <v>0.13900000000000001</v>
      </c>
      <c r="G21" s="160">
        <v>0.13900000000000001</v>
      </c>
    </row>
    <row r="22" spans="1:7" x14ac:dyDescent="0.3">
      <c r="A22" s="160" t="s">
        <v>405</v>
      </c>
      <c r="B22" s="160">
        <v>0.48</v>
      </c>
      <c r="C22" s="160">
        <v>0.27800000000000002</v>
      </c>
      <c r="D22" s="160">
        <v>0.29799999999999999</v>
      </c>
      <c r="E22" s="160">
        <v>0.29799999999999999</v>
      </c>
      <c r="F22" s="160">
        <v>0.44</v>
      </c>
      <c r="G22" s="160">
        <v>0.44</v>
      </c>
    </row>
    <row r="23" spans="1:7" x14ac:dyDescent="0.3">
      <c r="A23" s="160" t="s">
        <v>406</v>
      </c>
    </row>
    <row r="24" spans="1:7" x14ac:dyDescent="0.3">
      <c r="A24" s="160" t="s">
        <v>101</v>
      </c>
      <c r="B24" s="160">
        <v>0.91800000000000004</v>
      </c>
      <c r="C24" s="160">
        <v>0.86699999999999999</v>
      </c>
      <c r="D24" s="160">
        <v>0.35099999999999998</v>
      </c>
      <c r="E24" s="160">
        <v>0.35099999999999998</v>
      </c>
      <c r="F24" s="160">
        <v>0.54100000000000004</v>
      </c>
      <c r="G24" s="160">
        <v>0.54100000000000004</v>
      </c>
    </row>
    <row r="25" spans="1:7" x14ac:dyDescent="0.3">
      <c r="A25" s="160" t="s">
        <v>210</v>
      </c>
      <c r="B25" s="160">
        <v>6.5000000000000002E-2</v>
      </c>
      <c r="C25" s="160">
        <v>0.10199999999999999</v>
      </c>
      <c r="D25" s="160">
        <v>0.41</v>
      </c>
      <c r="E25" s="160">
        <v>0.41</v>
      </c>
      <c r="F25" s="160">
        <v>0.35799999999999998</v>
      </c>
      <c r="G25" s="160">
        <v>0.35799999999999998</v>
      </c>
    </row>
    <row r="26" spans="1:7" x14ac:dyDescent="0.3">
      <c r="A26" s="160" t="s">
        <v>102</v>
      </c>
      <c r="B26" s="160">
        <v>1.7000000000000001E-2</v>
      </c>
      <c r="C26" s="160">
        <v>3.1E-2</v>
      </c>
      <c r="D26" s="160">
        <v>0.23899999999999999</v>
      </c>
      <c r="E26" s="160">
        <v>0.23899999999999999</v>
      </c>
      <c r="F26" s="160">
        <v>0.10100000000000001</v>
      </c>
      <c r="G26" s="160">
        <v>0.10100000000000001</v>
      </c>
    </row>
    <row r="27" spans="1:7" x14ac:dyDescent="0.3">
      <c r="A27" s="160" t="s">
        <v>407</v>
      </c>
    </row>
    <row r="28" spans="1:7" x14ac:dyDescent="0.3">
      <c r="A28" s="160" t="s">
        <v>101</v>
      </c>
      <c r="B28" s="160">
        <v>1</v>
      </c>
      <c r="C28" s="160">
        <v>1</v>
      </c>
      <c r="D28" s="160">
        <v>0.155</v>
      </c>
      <c r="E28" s="160">
        <v>0.155</v>
      </c>
      <c r="F28" s="160">
        <v>0.27300000000000002</v>
      </c>
      <c r="G28" s="160">
        <v>0.27300000000000002</v>
      </c>
    </row>
    <row r="29" spans="1:7" x14ac:dyDescent="0.3">
      <c r="A29" s="160" t="s">
        <v>210</v>
      </c>
      <c r="B29" s="160" t="s">
        <v>191</v>
      </c>
      <c r="C29" s="160" t="s">
        <v>191</v>
      </c>
      <c r="D29" s="160">
        <v>0.28999999999999998</v>
      </c>
      <c r="E29" s="160">
        <v>0.28999999999999998</v>
      </c>
      <c r="F29" s="160">
        <v>0.36399999999999999</v>
      </c>
      <c r="G29" s="160">
        <v>0.36399999999999999</v>
      </c>
    </row>
    <row r="30" spans="1:7" x14ac:dyDescent="0.3">
      <c r="A30" s="160" t="s">
        <v>102</v>
      </c>
      <c r="B30" s="160" t="s">
        <v>191</v>
      </c>
      <c r="C30" s="160" t="s">
        <v>191</v>
      </c>
      <c r="D30" s="160">
        <v>0.55500000000000005</v>
      </c>
      <c r="E30" s="160">
        <v>0.55500000000000005</v>
      </c>
      <c r="F30" s="160">
        <v>0.36299999999999999</v>
      </c>
      <c r="G30" s="160">
        <v>0.36299999999999999</v>
      </c>
    </row>
    <row r="31" spans="1:7" x14ac:dyDescent="0.3">
      <c r="A31" s="160" t="s">
        <v>408</v>
      </c>
    </row>
    <row r="32" spans="1:7" x14ac:dyDescent="0.3">
      <c r="A32" s="160" t="s">
        <v>101</v>
      </c>
      <c r="B32" s="160">
        <v>0.94099999999999995</v>
      </c>
      <c r="C32" s="160">
        <v>0.91</v>
      </c>
      <c r="D32" s="160">
        <v>3.0000000000000001E-3</v>
      </c>
      <c r="E32" s="160">
        <v>3.0000000000000001E-3</v>
      </c>
      <c r="F32" s="160">
        <v>0.01</v>
      </c>
      <c r="G32" s="160">
        <v>0.01</v>
      </c>
    </row>
    <row r="33" spans="1:7" x14ac:dyDescent="0.3">
      <c r="A33" s="160" t="s">
        <v>210</v>
      </c>
      <c r="B33" s="160">
        <v>5.8999999999999997E-2</v>
      </c>
      <c r="C33" s="160">
        <v>0.09</v>
      </c>
      <c r="D33" s="160">
        <v>2E-3</v>
      </c>
      <c r="E33" s="160">
        <v>2E-3</v>
      </c>
      <c r="F33" s="160">
        <v>0.98599999999999999</v>
      </c>
      <c r="G33" s="160">
        <v>0.98599999999999999</v>
      </c>
    </row>
    <row r="34" spans="1:7" x14ac:dyDescent="0.3">
      <c r="A34" s="160" t="s">
        <v>102</v>
      </c>
      <c r="B34" s="160" t="s">
        <v>191</v>
      </c>
      <c r="C34" s="160" t="s">
        <v>191</v>
      </c>
      <c r="D34" s="160">
        <v>0.995</v>
      </c>
      <c r="E34" s="160">
        <v>0.995</v>
      </c>
      <c r="F34" s="160">
        <v>3.0000000000000001E-3</v>
      </c>
      <c r="G34" s="160">
        <v>3.0000000000000001E-3</v>
      </c>
    </row>
    <row r="35" spans="1:7" x14ac:dyDescent="0.3">
      <c r="A35" s="160" t="s">
        <v>409</v>
      </c>
    </row>
    <row r="36" spans="1:7" x14ac:dyDescent="0.3">
      <c r="A36" s="160" t="s">
        <v>401</v>
      </c>
      <c r="B36" s="160">
        <v>-53.25</v>
      </c>
      <c r="C36" s="160">
        <v>-52.71</v>
      </c>
      <c r="D36" s="160">
        <v>-31</v>
      </c>
      <c r="E36" s="160">
        <v>-31</v>
      </c>
      <c r="F36" s="160">
        <v>-48</v>
      </c>
      <c r="G36" s="160">
        <v>-48</v>
      </c>
    </row>
    <row r="37" spans="1:7" x14ac:dyDescent="0.3">
      <c r="A37" s="160" t="s">
        <v>402</v>
      </c>
      <c r="B37" s="160">
        <v>23.55</v>
      </c>
      <c r="C37" s="160">
        <v>26.95</v>
      </c>
      <c r="D37" s="160">
        <v>20.63</v>
      </c>
      <c r="E37" s="160">
        <v>20.63</v>
      </c>
      <c r="F37" s="160">
        <v>21.35</v>
      </c>
      <c r="G37" s="160">
        <v>21.35</v>
      </c>
    </row>
    <row r="38" spans="1:7" x14ac:dyDescent="0.3">
      <c r="A38" s="160" t="s">
        <v>102</v>
      </c>
      <c r="B38" s="160">
        <v>0.45</v>
      </c>
      <c r="C38" s="160">
        <v>0.51200000000000001</v>
      </c>
      <c r="D38" s="160">
        <v>0.1</v>
      </c>
      <c r="E38" s="160">
        <v>0.1</v>
      </c>
      <c r="F38" s="160">
        <v>0.3</v>
      </c>
      <c r="G38" s="160">
        <v>0.3</v>
      </c>
    </row>
    <row r="39" spans="1:7" x14ac:dyDescent="0.3">
      <c r="A39" s="160" t="s">
        <v>210</v>
      </c>
      <c r="B39" s="160">
        <v>0.45</v>
      </c>
      <c r="C39" s="160">
        <v>0.28100000000000003</v>
      </c>
      <c r="D39" s="160">
        <v>0.4</v>
      </c>
      <c r="E39" s="160">
        <v>0.4</v>
      </c>
      <c r="F39" s="160">
        <v>0.6</v>
      </c>
      <c r="G39" s="160">
        <v>0.6</v>
      </c>
    </row>
    <row r="40" spans="1:7" x14ac:dyDescent="0.3">
      <c r="A40" s="160" t="s">
        <v>101</v>
      </c>
      <c r="B40" s="160">
        <v>0.1</v>
      </c>
      <c r="C40" s="160">
        <v>0.20799999999999999</v>
      </c>
      <c r="D40" s="160">
        <v>0.5</v>
      </c>
      <c r="E40" s="160">
        <v>0.5</v>
      </c>
      <c r="F40" s="160">
        <v>0.1</v>
      </c>
      <c r="G40" s="160">
        <v>0.1</v>
      </c>
    </row>
    <row r="41" spans="1:7" x14ac:dyDescent="0.3">
      <c r="A41" s="160" t="s">
        <v>410</v>
      </c>
    </row>
    <row r="42" spans="1:7" x14ac:dyDescent="0.3">
      <c r="A42" s="160" t="s">
        <v>401</v>
      </c>
      <c r="B42" s="160">
        <v>3145.05</v>
      </c>
      <c r="C42" s="160">
        <v>3138.83</v>
      </c>
      <c r="D42" s="160">
        <v>1820.37</v>
      </c>
      <c r="E42" s="160">
        <v>1820.37</v>
      </c>
      <c r="F42" s="160">
        <v>2807.61</v>
      </c>
      <c r="G42" s="160">
        <v>2807.61</v>
      </c>
    </row>
    <row r="43" spans="1:7" x14ac:dyDescent="0.3">
      <c r="A43" s="160" t="s">
        <v>402</v>
      </c>
      <c r="B43" s="160">
        <v>3025.8</v>
      </c>
      <c r="C43" s="160">
        <v>3092.51</v>
      </c>
      <c r="D43" s="160">
        <v>2558.16</v>
      </c>
      <c r="E43" s="160">
        <v>2558.16</v>
      </c>
      <c r="F43" s="160">
        <v>2902.84</v>
      </c>
      <c r="G43" s="160">
        <v>2902.84</v>
      </c>
    </row>
    <row r="44" spans="1:7" x14ac:dyDescent="0.3">
      <c r="A44" s="160" t="s">
        <v>101</v>
      </c>
      <c r="B44" s="160">
        <v>0.20300000000000001</v>
      </c>
      <c r="C44" s="160">
        <v>0.25800000000000001</v>
      </c>
      <c r="D44" s="160">
        <v>0.44600000000000001</v>
      </c>
      <c r="E44" s="160">
        <v>0.44600000000000001</v>
      </c>
      <c r="F44" s="160">
        <v>0.214</v>
      </c>
      <c r="G44" s="160">
        <v>0.214</v>
      </c>
    </row>
    <row r="45" spans="1:7" x14ac:dyDescent="0.3">
      <c r="A45" s="160" t="s">
        <v>404</v>
      </c>
      <c r="B45" s="160">
        <v>0.23200000000000001</v>
      </c>
      <c r="C45" s="160">
        <v>0.184</v>
      </c>
      <c r="D45" s="160">
        <v>0.21</v>
      </c>
      <c r="E45" s="160">
        <v>0.21</v>
      </c>
      <c r="F45" s="160">
        <v>0.27300000000000002</v>
      </c>
      <c r="G45" s="160">
        <v>0.27300000000000002</v>
      </c>
    </row>
    <row r="46" spans="1:7" x14ac:dyDescent="0.3">
      <c r="A46" s="160" t="s">
        <v>102</v>
      </c>
      <c r="B46" s="160">
        <v>0.15</v>
      </c>
      <c r="C46" s="160">
        <v>0.13300000000000001</v>
      </c>
      <c r="D46" s="160">
        <v>0.13800000000000001</v>
      </c>
      <c r="E46" s="160">
        <v>0.13800000000000001</v>
      </c>
      <c r="F46" s="160">
        <v>0.16400000000000001</v>
      </c>
      <c r="G46" s="160">
        <v>0.16400000000000001</v>
      </c>
    </row>
    <row r="47" spans="1:7" x14ac:dyDescent="0.3">
      <c r="A47" s="160" t="s">
        <v>405</v>
      </c>
      <c r="B47" s="160">
        <v>0.41399999999999998</v>
      </c>
      <c r="C47" s="160">
        <v>0.42599999999999999</v>
      </c>
      <c r="D47" s="160">
        <v>0.20599999999999999</v>
      </c>
      <c r="E47" s="160">
        <v>0.20599999999999999</v>
      </c>
      <c r="F47" s="160">
        <v>0.34899999999999998</v>
      </c>
      <c r="G47" s="160">
        <v>0.34899999999999998</v>
      </c>
    </row>
    <row r="48" spans="1:7" x14ac:dyDescent="0.3">
      <c r="A48" s="160" t="s">
        <v>411</v>
      </c>
    </row>
    <row r="49" spans="1:7" x14ac:dyDescent="0.3">
      <c r="A49" s="160" t="s">
        <v>101</v>
      </c>
      <c r="B49" s="160">
        <v>0.91300000000000003</v>
      </c>
      <c r="C49" s="160">
        <v>0.29099999999999998</v>
      </c>
      <c r="D49" s="160">
        <v>5.5E-2</v>
      </c>
      <c r="E49" s="160">
        <v>1.4E-2</v>
      </c>
      <c r="F49" s="160">
        <v>1.4E-2</v>
      </c>
      <c r="G49" s="160">
        <v>1.4E-2</v>
      </c>
    </row>
    <row r="50" spans="1:7" x14ac:dyDescent="0.3">
      <c r="A50" s="160" t="s">
        <v>211</v>
      </c>
      <c r="B50" s="160">
        <v>7.4999999999999997E-2</v>
      </c>
      <c r="C50" s="160">
        <v>0.51900000000000002</v>
      </c>
      <c r="D50" s="160">
        <v>0.121</v>
      </c>
      <c r="E50" s="160">
        <v>4.4999999999999998E-2</v>
      </c>
      <c r="F50" s="160">
        <v>4.4999999999999998E-2</v>
      </c>
      <c r="G50" s="160">
        <v>4.4999999999999998E-2</v>
      </c>
    </row>
    <row r="51" spans="1:7" x14ac:dyDescent="0.3">
      <c r="A51" s="160" t="s">
        <v>102</v>
      </c>
      <c r="B51" s="160">
        <v>1.2E-2</v>
      </c>
      <c r="C51" s="160">
        <v>0.19</v>
      </c>
      <c r="D51" s="160">
        <v>0.82399999999999995</v>
      </c>
      <c r="E51" s="160">
        <v>0.94</v>
      </c>
      <c r="F51" s="160">
        <v>0.94099999999999995</v>
      </c>
      <c r="G51" s="160">
        <v>0.94</v>
      </c>
    </row>
    <row r="52" spans="1:7" x14ac:dyDescent="0.3">
      <c r="A52" s="160" t="s">
        <v>412</v>
      </c>
    </row>
    <row r="53" spans="1:7" x14ac:dyDescent="0.3">
      <c r="A53" s="160" t="s">
        <v>401</v>
      </c>
      <c r="B53" s="160">
        <v>28.53</v>
      </c>
      <c r="C53" s="160">
        <v>28.55</v>
      </c>
      <c r="D53" s="160">
        <v>28.73</v>
      </c>
      <c r="E53" s="160">
        <v>28.78</v>
      </c>
      <c r="F53" s="160">
        <v>28.73</v>
      </c>
      <c r="G53" s="160">
        <v>28.78</v>
      </c>
    </row>
    <row r="54" spans="1:7" x14ac:dyDescent="0.3">
      <c r="A54" s="160" t="s">
        <v>402</v>
      </c>
      <c r="B54" s="160">
        <v>16.39</v>
      </c>
      <c r="C54" s="160">
        <v>16.41</v>
      </c>
      <c r="D54" s="160">
        <v>16.46</v>
      </c>
      <c r="E54" s="160">
        <v>16.510000000000002</v>
      </c>
      <c r="F54" s="160">
        <v>16.46</v>
      </c>
      <c r="G54" s="160">
        <v>16.510000000000002</v>
      </c>
    </row>
    <row r="55" spans="1:7" x14ac:dyDescent="0.3">
      <c r="A55" s="160" t="s">
        <v>101</v>
      </c>
      <c r="B55" s="160">
        <v>0.40200000000000002</v>
      </c>
      <c r="C55" s="160">
        <v>0.40200000000000002</v>
      </c>
      <c r="D55" s="160">
        <v>0.39700000000000002</v>
      </c>
      <c r="E55" s="160">
        <v>0.39600000000000002</v>
      </c>
      <c r="F55" s="160">
        <v>0.39700000000000002</v>
      </c>
      <c r="G55" s="160">
        <v>0.39600000000000002</v>
      </c>
    </row>
    <row r="56" spans="1:7" x14ac:dyDescent="0.3">
      <c r="A56" s="160" t="s">
        <v>210</v>
      </c>
      <c r="B56" s="160">
        <v>0.56799999999999995</v>
      </c>
      <c r="C56" s="160">
        <v>0.56799999999999995</v>
      </c>
      <c r="D56" s="160">
        <v>0.57299999999999995</v>
      </c>
      <c r="E56" s="160">
        <v>0.57299999999999995</v>
      </c>
      <c r="F56" s="160">
        <v>0.57299999999999995</v>
      </c>
      <c r="G56" s="160">
        <v>0.57299999999999995</v>
      </c>
    </row>
    <row r="57" spans="1:7" x14ac:dyDescent="0.3">
      <c r="A57" s="160" t="s">
        <v>102</v>
      </c>
      <c r="B57" s="160">
        <v>2.9000000000000001E-2</v>
      </c>
      <c r="C57" s="160">
        <v>2.9000000000000001E-2</v>
      </c>
      <c r="D57" s="160">
        <v>3.1E-2</v>
      </c>
      <c r="E57" s="160">
        <v>3.1E-2</v>
      </c>
      <c r="F57" s="160">
        <v>3.1E-2</v>
      </c>
      <c r="G57" s="160">
        <v>3.1E-2</v>
      </c>
    </row>
    <row r="58" spans="1:7" x14ac:dyDescent="0.3">
      <c r="A58" s="160" t="s">
        <v>413</v>
      </c>
    </row>
    <row r="59" spans="1:7" x14ac:dyDescent="0.3">
      <c r="A59" s="160" t="s">
        <v>401</v>
      </c>
      <c r="B59" s="160">
        <v>82.27</v>
      </c>
      <c r="C59" s="160">
        <v>114.24</v>
      </c>
      <c r="D59" s="160">
        <v>274.77999999999997</v>
      </c>
      <c r="E59" s="160">
        <v>84.33</v>
      </c>
      <c r="F59" s="160">
        <v>274.77999999999997</v>
      </c>
      <c r="G59" s="160">
        <v>84.33</v>
      </c>
    </row>
    <row r="60" spans="1:7" x14ac:dyDescent="0.3">
      <c r="A60" s="160" t="s">
        <v>402</v>
      </c>
      <c r="B60" s="160">
        <v>65.41</v>
      </c>
      <c r="C60" s="160">
        <v>115.62</v>
      </c>
      <c r="D60" s="160">
        <v>123.24</v>
      </c>
      <c r="E60" s="160">
        <v>67.7</v>
      </c>
      <c r="F60" s="160">
        <v>123.23</v>
      </c>
      <c r="G60" s="160">
        <v>67.7</v>
      </c>
    </row>
    <row r="61" spans="1:7" x14ac:dyDescent="0.3">
      <c r="A61" s="160" t="s">
        <v>101</v>
      </c>
      <c r="B61" s="160">
        <v>0.71499999999999997</v>
      </c>
      <c r="C61" s="160">
        <v>0.66500000000000004</v>
      </c>
      <c r="D61" s="160">
        <v>2.4E-2</v>
      </c>
      <c r="E61" s="160">
        <v>0.70199999999999996</v>
      </c>
      <c r="F61" s="160">
        <v>2.4E-2</v>
      </c>
      <c r="G61" s="160">
        <v>0.70199999999999996</v>
      </c>
    </row>
    <row r="62" spans="1:7" x14ac:dyDescent="0.3">
      <c r="A62" s="160" t="s">
        <v>404</v>
      </c>
      <c r="B62" s="160">
        <v>0.26600000000000001</v>
      </c>
      <c r="C62" s="160">
        <v>0.182</v>
      </c>
      <c r="D62" s="160">
        <v>0.34</v>
      </c>
      <c r="E62" s="160">
        <v>0.27600000000000002</v>
      </c>
      <c r="F62" s="160">
        <v>0.34</v>
      </c>
      <c r="G62" s="160">
        <v>0.27600000000000002</v>
      </c>
    </row>
    <row r="63" spans="1:7" x14ac:dyDescent="0.3">
      <c r="A63" s="160" t="s">
        <v>102</v>
      </c>
      <c r="B63" s="160">
        <v>1.9E-2</v>
      </c>
      <c r="C63" s="160">
        <v>0.154</v>
      </c>
      <c r="D63" s="160">
        <v>0.63600000000000001</v>
      </c>
      <c r="E63" s="160">
        <v>2.1999999999999999E-2</v>
      </c>
      <c r="F63" s="160">
        <v>0.63600000000000001</v>
      </c>
      <c r="G63" s="160">
        <v>2.1999999999999999E-2</v>
      </c>
    </row>
    <row r="64" spans="1:7" x14ac:dyDescent="0.3">
      <c r="A64" s="160" t="s">
        <v>414</v>
      </c>
    </row>
    <row r="65" spans="1:7" x14ac:dyDescent="0.3">
      <c r="A65" s="160" t="s">
        <v>401</v>
      </c>
      <c r="B65" s="160">
        <v>46.23</v>
      </c>
      <c r="C65" s="160">
        <v>47.29</v>
      </c>
      <c r="D65" s="160">
        <v>62.2</v>
      </c>
      <c r="E65" s="160">
        <v>53.32</v>
      </c>
      <c r="F65" s="160">
        <v>62.2</v>
      </c>
      <c r="G65" s="160">
        <v>53.32</v>
      </c>
    </row>
    <row r="66" spans="1:7" x14ac:dyDescent="0.3">
      <c r="A66" s="160" t="s">
        <v>402</v>
      </c>
      <c r="B66" s="160">
        <v>25.87</v>
      </c>
      <c r="C66" s="160">
        <v>26.21</v>
      </c>
      <c r="D66" s="160">
        <v>24.86</v>
      </c>
      <c r="E66" s="160">
        <v>25.86</v>
      </c>
      <c r="F66" s="160">
        <v>24.86</v>
      </c>
      <c r="G66" s="160">
        <v>25.86</v>
      </c>
    </row>
    <row r="67" spans="1:7" x14ac:dyDescent="0.3">
      <c r="A67" s="160" t="s">
        <v>101</v>
      </c>
      <c r="B67" s="160">
        <v>0.318</v>
      </c>
      <c r="C67" s="160">
        <v>0.307</v>
      </c>
      <c r="D67" s="160">
        <v>0.11899999999999999</v>
      </c>
      <c r="E67" s="160">
        <v>0.21099999999999999</v>
      </c>
      <c r="F67" s="160">
        <v>0.11899999999999999</v>
      </c>
      <c r="G67" s="160">
        <v>0.21099999999999999</v>
      </c>
    </row>
    <row r="68" spans="1:7" x14ac:dyDescent="0.3">
      <c r="A68" s="160" t="s">
        <v>404</v>
      </c>
      <c r="B68" s="160">
        <v>0.46700000000000003</v>
      </c>
      <c r="C68" s="160">
        <v>0.45600000000000002</v>
      </c>
      <c r="D68" s="160">
        <v>0.38600000000000001</v>
      </c>
      <c r="E68" s="160">
        <v>0.46700000000000003</v>
      </c>
      <c r="F68" s="160">
        <v>0.38600000000000001</v>
      </c>
      <c r="G68" s="160">
        <v>0.46700000000000003</v>
      </c>
    </row>
    <row r="69" spans="1:7" x14ac:dyDescent="0.3">
      <c r="A69" s="160" t="s">
        <v>102</v>
      </c>
      <c r="B69" s="160">
        <v>0.215</v>
      </c>
      <c r="C69" s="160">
        <v>0.23699999999999999</v>
      </c>
      <c r="D69" s="160">
        <v>0.496</v>
      </c>
      <c r="E69" s="160">
        <v>0.32200000000000001</v>
      </c>
      <c r="F69" s="160">
        <v>0.496</v>
      </c>
      <c r="G69" s="160">
        <v>0.32200000000000001</v>
      </c>
    </row>
    <row r="70" spans="1:7" x14ac:dyDescent="0.3">
      <c r="A70" s="160" t="s">
        <v>415</v>
      </c>
    </row>
    <row r="71" spans="1:7" x14ac:dyDescent="0.3">
      <c r="A71" s="160" t="s">
        <v>401</v>
      </c>
      <c r="B71" s="160">
        <v>0.22</v>
      </c>
      <c r="C71" s="160">
        <v>0.22</v>
      </c>
      <c r="D71" s="160">
        <v>0.23</v>
      </c>
      <c r="E71" s="160">
        <v>0.23</v>
      </c>
      <c r="F71" s="160">
        <v>0.23</v>
      </c>
      <c r="G71" s="160">
        <v>0.23</v>
      </c>
    </row>
    <row r="72" spans="1:7" x14ac:dyDescent="0.3">
      <c r="A72" s="160" t="s">
        <v>402</v>
      </c>
      <c r="B72" s="160">
        <v>0.16</v>
      </c>
      <c r="C72" s="160">
        <v>0.16</v>
      </c>
      <c r="D72" s="160">
        <v>0.16</v>
      </c>
      <c r="E72" s="160">
        <v>0.16</v>
      </c>
      <c r="F72" s="160">
        <v>0.16</v>
      </c>
      <c r="G72" s="160">
        <v>0.16</v>
      </c>
    </row>
    <row r="73" spans="1:7" x14ac:dyDescent="0.3">
      <c r="A73" s="160" t="s">
        <v>101</v>
      </c>
      <c r="B73" s="160">
        <v>0.25600000000000001</v>
      </c>
      <c r="C73" s="160">
        <v>0.26</v>
      </c>
      <c r="D73" s="160">
        <v>0.22900000000000001</v>
      </c>
      <c r="E73" s="160">
        <v>0.224</v>
      </c>
      <c r="F73" s="160">
        <v>0.22900000000000001</v>
      </c>
      <c r="G73" s="160">
        <v>0.224</v>
      </c>
    </row>
    <row r="74" spans="1:7" x14ac:dyDescent="0.3">
      <c r="A74" s="160" t="s">
        <v>404</v>
      </c>
      <c r="B74" s="160">
        <v>0.70899999999999996</v>
      </c>
      <c r="C74" s="160">
        <v>0.70599999999999996</v>
      </c>
      <c r="D74" s="160">
        <v>0.72899999999999998</v>
      </c>
      <c r="E74" s="160">
        <v>0.73299999999999998</v>
      </c>
      <c r="F74" s="160">
        <v>0.72899999999999998</v>
      </c>
      <c r="G74" s="160">
        <v>0.73299999999999998</v>
      </c>
    </row>
    <row r="75" spans="1:7" x14ac:dyDescent="0.3">
      <c r="A75" s="160" t="s">
        <v>102</v>
      </c>
      <c r="B75" s="160">
        <v>3.5000000000000003E-2</v>
      </c>
      <c r="C75" s="160">
        <v>3.4000000000000002E-2</v>
      </c>
      <c r="D75" s="160">
        <v>4.2000000000000003E-2</v>
      </c>
      <c r="E75" s="160">
        <v>4.2999999999999997E-2</v>
      </c>
      <c r="F75" s="160">
        <v>4.2000000000000003E-2</v>
      </c>
      <c r="G75" s="160">
        <v>4.2999999999999997E-2</v>
      </c>
    </row>
    <row r="76" spans="1:7" x14ac:dyDescent="0.3">
      <c r="A76" s="160" t="s">
        <v>416</v>
      </c>
    </row>
    <row r="77" spans="1:7" x14ac:dyDescent="0.3">
      <c r="A77" s="160" t="s">
        <v>401</v>
      </c>
      <c r="B77" s="160">
        <v>101.13</v>
      </c>
      <c r="C77" s="160">
        <v>151.35</v>
      </c>
      <c r="D77" s="160">
        <v>116.21</v>
      </c>
      <c r="E77" s="160">
        <v>119.37</v>
      </c>
      <c r="F77" s="160">
        <v>116.23</v>
      </c>
      <c r="G77" s="160">
        <v>119.37</v>
      </c>
    </row>
    <row r="78" spans="1:7" x14ac:dyDescent="0.3">
      <c r="A78" s="160" t="s">
        <v>402</v>
      </c>
      <c r="B78" s="160">
        <v>92.75</v>
      </c>
      <c r="C78" s="160">
        <v>123.4</v>
      </c>
      <c r="D78" s="160">
        <v>103.99</v>
      </c>
      <c r="E78" s="160">
        <v>106.04</v>
      </c>
      <c r="F78" s="160">
        <v>103.99</v>
      </c>
      <c r="G78" s="160">
        <v>106.04</v>
      </c>
    </row>
    <row r="79" spans="1:7" x14ac:dyDescent="0.3">
      <c r="A79" s="160" t="s">
        <v>101</v>
      </c>
      <c r="B79" s="160">
        <v>0.64700000000000002</v>
      </c>
      <c r="C79" s="160">
        <v>0.42199999999999999</v>
      </c>
      <c r="D79" s="160">
        <v>0.56999999999999995</v>
      </c>
      <c r="E79" s="160">
        <v>0.55500000000000005</v>
      </c>
      <c r="F79" s="160">
        <v>0.56999999999999995</v>
      </c>
      <c r="G79" s="160">
        <v>0.55500000000000005</v>
      </c>
    </row>
    <row r="80" spans="1:7" x14ac:dyDescent="0.3">
      <c r="A80" s="160" t="s">
        <v>404</v>
      </c>
      <c r="B80" s="160">
        <v>0.27400000000000002</v>
      </c>
      <c r="C80" s="160">
        <v>0.36</v>
      </c>
      <c r="D80" s="160">
        <v>0.314</v>
      </c>
      <c r="E80" s="160">
        <v>0.32100000000000001</v>
      </c>
      <c r="F80" s="160">
        <v>0.314</v>
      </c>
      <c r="G80" s="160">
        <v>0.32100000000000001</v>
      </c>
    </row>
    <row r="81" spans="1:7" x14ac:dyDescent="0.3">
      <c r="A81" s="160" t="s">
        <v>102</v>
      </c>
      <c r="B81" s="160">
        <v>7.9000000000000001E-2</v>
      </c>
      <c r="C81" s="160">
        <v>0.218</v>
      </c>
      <c r="D81" s="160">
        <v>0.11600000000000001</v>
      </c>
      <c r="E81" s="160">
        <v>0.124</v>
      </c>
      <c r="F81" s="160">
        <v>0.11600000000000001</v>
      </c>
      <c r="G81" s="160">
        <v>0.124</v>
      </c>
    </row>
    <row r="82" spans="1:7" x14ac:dyDescent="0.3">
      <c r="A82" s="160" t="s">
        <v>417</v>
      </c>
    </row>
    <row r="83" spans="1:7" x14ac:dyDescent="0.3">
      <c r="A83" s="160" t="s">
        <v>401</v>
      </c>
      <c r="B83" s="160">
        <v>35.83</v>
      </c>
      <c r="C83" s="160">
        <v>41.25</v>
      </c>
      <c r="D83" s="160">
        <v>52.56</v>
      </c>
      <c r="E83" s="160">
        <v>49.82</v>
      </c>
      <c r="F83" s="160">
        <v>52.58</v>
      </c>
      <c r="G83" s="160">
        <v>49.82</v>
      </c>
    </row>
    <row r="84" spans="1:7" x14ac:dyDescent="0.3">
      <c r="A84" s="160" t="s">
        <v>402</v>
      </c>
      <c r="B84" s="160">
        <v>26.18</v>
      </c>
      <c r="C84" s="160">
        <v>27.89</v>
      </c>
      <c r="D84" s="160">
        <v>28.17</v>
      </c>
      <c r="E84" s="160">
        <v>28.62</v>
      </c>
      <c r="F84" s="160">
        <v>28.17</v>
      </c>
      <c r="G84" s="160">
        <v>28.62</v>
      </c>
    </row>
    <row r="85" spans="1:7" x14ac:dyDescent="0.3">
      <c r="A85" s="160" t="s">
        <v>101</v>
      </c>
      <c r="B85" s="160">
        <v>0.56499999999999995</v>
      </c>
      <c r="C85" s="160">
        <v>0.47</v>
      </c>
      <c r="D85" s="160">
        <v>0.27700000000000002</v>
      </c>
      <c r="E85" s="160">
        <v>0.32600000000000001</v>
      </c>
      <c r="F85" s="160">
        <v>0.27700000000000002</v>
      </c>
      <c r="G85" s="160">
        <v>0.32600000000000001</v>
      </c>
    </row>
    <row r="86" spans="1:7" x14ac:dyDescent="0.3">
      <c r="A86" s="160" t="s">
        <v>404</v>
      </c>
      <c r="B86" s="160">
        <v>0.28699999999999998</v>
      </c>
      <c r="C86" s="160">
        <v>0.314</v>
      </c>
      <c r="D86" s="160">
        <v>0.35899999999999999</v>
      </c>
      <c r="E86" s="160">
        <v>0.34300000000000003</v>
      </c>
      <c r="F86" s="160">
        <v>0.35899999999999999</v>
      </c>
      <c r="G86" s="160">
        <v>0.34300000000000003</v>
      </c>
    </row>
    <row r="87" spans="1:7" x14ac:dyDescent="0.3">
      <c r="A87" s="160" t="s">
        <v>102</v>
      </c>
      <c r="B87" s="160">
        <v>0.14799999999999999</v>
      </c>
      <c r="C87" s="160">
        <v>0.216</v>
      </c>
      <c r="D87" s="160">
        <v>0.36399999999999999</v>
      </c>
      <c r="E87" s="160">
        <v>0.33100000000000002</v>
      </c>
      <c r="F87" s="160">
        <v>0.36399999999999999</v>
      </c>
      <c r="G87" s="160">
        <v>0.33100000000000002</v>
      </c>
    </row>
    <row r="88" spans="1:7" x14ac:dyDescent="0.3">
      <c r="A88" s="160" t="s">
        <v>418</v>
      </c>
    </row>
    <row r="89" spans="1:7" x14ac:dyDescent="0.3">
      <c r="A89" s="160" t="s">
        <v>101</v>
      </c>
      <c r="B89" s="160">
        <v>0.56399999999999995</v>
      </c>
      <c r="C89" s="160">
        <v>0.59299999999999997</v>
      </c>
      <c r="D89" s="160">
        <v>0.04</v>
      </c>
      <c r="E89" s="160">
        <v>0.13500000000000001</v>
      </c>
      <c r="F89" s="160">
        <v>0.04</v>
      </c>
      <c r="G89" s="160">
        <v>0.13500000000000001</v>
      </c>
    </row>
    <row r="90" spans="1:7" x14ac:dyDescent="0.3">
      <c r="A90" s="160" t="s">
        <v>211</v>
      </c>
      <c r="B90" s="160">
        <v>0.30599999999999999</v>
      </c>
      <c r="C90" s="160">
        <v>0.25600000000000001</v>
      </c>
      <c r="D90" s="160">
        <v>0.217</v>
      </c>
      <c r="E90" s="160">
        <v>0.35</v>
      </c>
      <c r="F90" s="160">
        <v>0.216</v>
      </c>
      <c r="G90" s="160">
        <v>0.35</v>
      </c>
    </row>
    <row r="91" spans="1:7" x14ac:dyDescent="0.3">
      <c r="A91" s="160" t="s">
        <v>102</v>
      </c>
      <c r="B91" s="160">
        <v>0.13</v>
      </c>
      <c r="C91" s="160">
        <v>0.151</v>
      </c>
      <c r="D91" s="160">
        <v>0.74399999999999999</v>
      </c>
      <c r="E91" s="160">
        <v>0.51400000000000001</v>
      </c>
      <c r="F91" s="160">
        <v>0.74399999999999999</v>
      </c>
      <c r="G91" s="160">
        <v>0.51400000000000001</v>
      </c>
    </row>
    <row r="92" spans="1:7" x14ac:dyDescent="0.3">
      <c r="A92" s="160" t="s">
        <v>419</v>
      </c>
    </row>
    <row r="93" spans="1:7" x14ac:dyDescent="0.3">
      <c r="A93" s="160" t="s">
        <v>420</v>
      </c>
      <c r="B93" s="160">
        <v>0.95</v>
      </c>
      <c r="C93" s="160">
        <v>0.7</v>
      </c>
      <c r="D93" s="160">
        <v>0.65</v>
      </c>
      <c r="E93" s="160">
        <v>0.65</v>
      </c>
      <c r="F93" s="160">
        <v>0.65</v>
      </c>
      <c r="G93" s="160">
        <v>0.65</v>
      </c>
    </row>
    <row r="94" spans="1:7" x14ac:dyDescent="0.3">
      <c r="A94" s="160" t="s">
        <v>210</v>
      </c>
      <c r="B94" s="160">
        <v>0.04</v>
      </c>
      <c r="C94" s="160">
        <v>0.24</v>
      </c>
      <c r="D94" s="160">
        <v>0.27</v>
      </c>
      <c r="E94" s="160">
        <v>0.27</v>
      </c>
      <c r="F94" s="160">
        <v>0.27</v>
      </c>
      <c r="G94" s="160">
        <v>0.27</v>
      </c>
    </row>
    <row r="95" spans="1:7" x14ac:dyDescent="0.3">
      <c r="A95" s="160" t="s">
        <v>421</v>
      </c>
      <c r="B95" s="160">
        <v>0.01</v>
      </c>
      <c r="C95" s="160">
        <v>0.06</v>
      </c>
      <c r="D95" s="160">
        <v>0.08</v>
      </c>
      <c r="E95" s="160">
        <v>0.08</v>
      </c>
      <c r="F95" s="160">
        <v>0.08</v>
      </c>
      <c r="G95" s="160">
        <v>0.08</v>
      </c>
    </row>
    <row r="96" spans="1:7" x14ac:dyDescent="0.3">
      <c r="A96" s="160" t="s">
        <v>422</v>
      </c>
    </row>
    <row r="97" spans="1:7" x14ac:dyDescent="0.3">
      <c r="A97" s="160" t="s">
        <v>101</v>
      </c>
      <c r="B97" s="160">
        <v>0.115</v>
      </c>
      <c r="C97" s="160">
        <v>0.14799999999999999</v>
      </c>
      <c r="D97" s="160">
        <v>0.33</v>
      </c>
      <c r="E97" s="160">
        <v>0.20899999999999999</v>
      </c>
      <c r="F97" s="160">
        <v>0.245</v>
      </c>
      <c r="G97" s="160">
        <v>0.159</v>
      </c>
    </row>
    <row r="98" spans="1:7" x14ac:dyDescent="0.3">
      <c r="A98" s="160" t="s">
        <v>211</v>
      </c>
      <c r="B98" s="160">
        <v>0.19</v>
      </c>
      <c r="C98" s="160">
        <v>0.20200000000000001</v>
      </c>
      <c r="D98" s="160">
        <v>0.26500000000000001</v>
      </c>
      <c r="E98" s="160">
        <v>0.252</v>
      </c>
      <c r="F98" s="160">
        <v>0.27100000000000002</v>
      </c>
      <c r="G98" s="160">
        <v>0.22800000000000001</v>
      </c>
    </row>
    <row r="99" spans="1:7" x14ac:dyDescent="0.3">
      <c r="A99" s="160" t="s">
        <v>102</v>
      </c>
      <c r="B99" s="160">
        <v>0.245</v>
      </c>
      <c r="C99" s="160">
        <v>0.22900000000000001</v>
      </c>
      <c r="D99" s="160">
        <v>0.23699999999999999</v>
      </c>
      <c r="E99" s="160">
        <v>0.26400000000000001</v>
      </c>
      <c r="F99" s="160">
        <v>0.27500000000000002</v>
      </c>
      <c r="G99" s="160">
        <v>0.26100000000000001</v>
      </c>
    </row>
    <row r="100" spans="1:7" x14ac:dyDescent="0.3">
      <c r="A100" s="160" t="s">
        <v>405</v>
      </c>
      <c r="B100" s="160">
        <v>0.45</v>
      </c>
      <c r="C100" s="160">
        <v>0.42099999999999999</v>
      </c>
      <c r="D100" s="160">
        <v>0.16800000000000001</v>
      </c>
      <c r="E100" s="160">
        <v>0.27500000000000002</v>
      </c>
      <c r="F100" s="160">
        <v>0.20899999999999999</v>
      </c>
      <c r="G100" s="160">
        <v>0.35099999999999998</v>
      </c>
    </row>
    <row r="101" spans="1:7" x14ac:dyDescent="0.3">
      <c r="A101" s="160" t="s">
        <v>423</v>
      </c>
    </row>
    <row r="102" spans="1:7" x14ac:dyDescent="0.3">
      <c r="A102" s="160" t="s">
        <v>210</v>
      </c>
      <c r="B102" s="160">
        <v>4.8000000000000001E-2</v>
      </c>
      <c r="C102" s="160">
        <v>1</v>
      </c>
      <c r="D102" s="160">
        <v>0.75700000000000001</v>
      </c>
      <c r="E102" s="160">
        <v>0.75700000000000001</v>
      </c>
      <c r="F102" s="160">
        <v>0.78900000000000003</v>
      </c>
      <c r="G102" s="160">
        <v>0.78900000000000003</v>
      </c>
    </row>
    <row r="103" spans="1:7" x14ac:dyDescent="0.3">
      <c r="A103" s="160" t="s">
        <v>424</v>
      </c>
    </row>
    <row r="104" spans="1:7" x14ac:dyDescent="0.3">
      <c r="A104" s="160" t="s">
        <v>101</v>
      </c>
      <c r="B104" s="160">
        <v>0.93700000000000006</v>
      </c>
      <c r="C104" s="160">
        <v>2E-3</v>
      </c>
      <c r="D104" s="160">
        <v>6.9000000000000006E-2</v>
      </c>
      <c r="E104" s="160">
        <v>6.9000000000000006E-2</v>
      </c>
      <c r="F104" s="160">
        <v>2.4E-2</v>
      </c>
      <c r="G104" s="160">
        <v>2.4E-2</v>
      </c>
    </row>
    <row r="105" spans="1:7" x14ac:dyDescent="0.3">
      <c r="A105" s="160" t="s">
        <v>210</v>
      </c>
      <c r="B105" s="160">
        <v>6.3E-2</v>
      </c>
      <c r="C105" s="160">
        <v>0.996</v>
      </c>
      <c r="D105" s="160">
        <v>0.92400000000000004</v>
      </c>
      <c r="E105" s="160">
        <v>0.92400000000000004</v>
      </c>
      <c r="F105" s="160">
        <v>0.97299999999999998</v>
      </c>
      <c r="G105" s="160">
        <v>0.97299999999999998</v>
      </c>
    </row>
    <row r="106" spans="1:7" x14ac:dyDescent="0.3">
      <c r="A106" s="160" t="s">
        <v>102</v>
      </c>
      <c r="B106" s="160" t="s">
        <v>191</v>
      </c>
      <c r="C106" s="160">
        <v>2E-3</v>
      </c>
      <c r="D106" s="160">
        <v>6.0000000000000001E-3</v>
      </c>
      <c r="E106" s="160">
        <v>6.0000000000000001E-3</v>
      </c>
      <c r="F106" s="160">
        <v>2E-3</v>
      </c>
      <c r="G106" s="160">
        <v>2E-3</v>
      </c>
    </row>
    <row r="107" spans="1:7" x14ac:dyDescent="0.3">
      <c r="A107" s="160" t="s">
        <v>425</v>
      </c>
    </row>
    <row r="108" spans="1:7" x14ac:dyDescent="0.3">
      <c r="A108" s="160" t="s">
        <v>401</v>
      </c>
      <c r="B108" s="160">
        <v>-53.25</v>
      </c>
      <c r="C108" s="160">
        <v>-62</v>
      </c>
      <c r="D108" s="160">
        <v>-39.5</v>
      </c>
      <c r="E108" s="160">
        <v>-39.5</v>
      </c>
      <c r="F108" s="160">
        <v>-48</v>
      </c>
      <c r="G108" s="160">
        <v>-48</v>
      </c>
    </row>
    <row r="109" spans="1:7" x14ac:dyDescent="0.3">
      <c r="A109" s="160" t="s">
        <v>402</v>
      </c>
      <c r="B109" s="160">
        <v>23.55</v>
      </c>
      <c r="C109" s="160">
        <v>24.41</v>
      </c>
      <c r="D109" s="160">
        <v>22.65</v>
      </c>
      <c r="E109" s="160">
        <v>22.65</v>
      </c>
      <c r="F109" s="160">
        <v>21.35</v>
      </c>
      <c r="G109" s="160">
        <v>21.35</v>
      </c>
    </row>
    <row r="110" spans="1:7" x14ac:dyDescent="0.3">
      <c r="A110" s="160" t="s">
        <v>102</v>
      </c>
      <c r="B110" s="160">
        <v>0.45</v>
      </c>
      <c r="C110" s="160">
        <v>0.7</v>
      </c>
      <c r="D110" s="160">
        <v>0.2</v>
      </c>
      <c r="E110" s="160">
        <v>0.2</v>
      </c>
      <c r="F110" s="160">
        <v>0.3</v>
      </c>
      <c r="G110" s="160">
        <v>0.3</v>
      </c>
    </row>
    <row r="111" spans="1:7" x14ac:dyDescent="0.3">
      <c r="A111" s="160" t="s">
        <v>210</v>
      </c>
      <c r="B111" s="160">
        <v>0.45</v>
      </c>
      <c r="C111" s="160">
        <v>0.2</v>
      </c>
      <c r="D111" s="160">
        <v>0.5</v>
      </c>
      <c r="E111" s="160">
        <v>0.5</v>
      </c>
      <c r="F111" s="160">
        <v>0.6</v>
      </c>
      <c r="G111" s="160">
        <v>0.6</v>
      </c>
    </row>
    <row r="112" spans="1:7" x14ac:dyDescent="0.3">
      <c r="A112" s="160" t="s">
        <v>101</v>
      </c>
      <c r="B112" s="160">
        <v>0.1</v>
      </c>
      <c r="C112" s="160">
        <v>0.1</v>
      </c>
      <c r="D112" s="160">
        <v>0.3</v>
      </c>
      <c r="E112" s="160">
        <v>0.3</v>
      </c>
      <c r="F112" s="160">
        <v>0.1</v>
      </c>
      <c r="G112" s="160">
        <v>0.1</v>
      </c>
    </row>
    <row r="113" spans="1:7" x14ac:dyDescent="0.3">
      <c r="A113" s="160" t="s">
        <v>426</v>
      </c>
    </row>
    <row r="114" spans="1:7" x14ac:dyDescent="0.3">
      <c r="A114" s="160" t="s">
        <v>401</v>
      </c>
      <c r="B114" s="160">
        <v>3145.05</v>
      </c>
      <c r="C114" s="160">
        <v>3707.46</v>
      </c>
      <c r="D114" s="160">
        <v>2313.9899999999998</v>
      </c>
      <c r="E114" s="160">
        <v>2313.9899999999998</v>
      </c>
      <c r="F114" s="160">
        <v>2807.61</v>
      </c>
      <c r="G114" s="160">
        <v>2807.61</v>
      </c>
    </row>
    <row r="115" spans="1:7" x14ac:dyDescent="0.3">
      <c r="A115" s="160" t="s">
        <v>402</v>
      </c>
      <c r="B115" s="160">
        <v>3025.8</v>
      </c>
      <c r="C115" s="160">
        <v>3140.76</v>
      </c>
      <c r="D115" s="160">
        <v>2780.11</v>
      </c>
      <c r="E115" s="160">
        <v>2780.11</v>
      </c>
      <c r="F115" s="160">
        <v>2902.84</v>
      </c>
      <c r="G115" s="160">
        <v>2902.84</v>
      </c>
    </row>
    <row r="116" spans="1:7" x14ac:dyDescent="0.3">
      <c r="A116" s="160" t="s">
        <v>101</v>
      </c>
      <c r="B116" s="160">
        <v>0.20300000000000001</v>
      </c>
      <c r="C116" s="160">
        <v>0.186</v>
      </c>
      <c r="D116" s="160">
        <v>0.33</v>
      </c>
      <c r="E116" s="160">
        <v>0.33</v>
      </c>
      <c r="F116" s="160">
        <v>0.214</v>
      </c>
      <c r="G116" s="160">
        <v>0.214</v>
      </c>
    </row>
    <row r="117" spans="1:7" x14ac:dyDescent="0.3">
      <c r="A117" s="160" t="s">
        <v>404</v>
      </c>
      <c r="B117" s="160">
        <v>0.23200000000000001</v>
      </c>
      <c r="C117" s="160">
        <v>0.16400000000000001</v>
      </c>
      <c r="D117" s="160">
        <v>0.24199999999999999</v>
      </c>
      <c r="E117" s="160">
        <v>0.24199999999999999</v>
      </c>
      <c r="F117" s="160">
        <v>0.27300000000000002</v>
      </c>
      <c r="G117" s="160">
        <v>0.27300000000000002</v>
      </c>
    </row>
    <row r="118" spans="1:7" x14ac:dyDescent="0.3">
      <c r="A118" s="160" t="s">
        <v>102</v>
      </c>
      <c r="B118" s="160">
        <v>0.15</v>
      </c>
      <c r="C118" s="160">
        <v>0.127</v>
      </c>
      <c r="D118" s="160">
        <v>0.151</v>
      </c>
      <c r="E118" s="160">
        <v>0.151</v>
      </c>
      <c r="F118" s="160">
        <v>0.16400000000000001</v>
      </c>
      <c r="G118" s="160">
        <v>0.16400000000000001</v>
      </c>
    </row>
    <row r="119" spans="1:7" x14ac:dyDescent="0.3">
      <c r="A119" s="160" t="s">
        <v>405</v>
      </c>
      <c r="B119" s="160">
        <v>0.41399999999999998</v>
      </c>
      <c r="C119" s="160">
        <v>0.52300000000000002</v>
      </c>
      <c r="D119" s="160">
        <v>0.27800000000000002</v>
      </c>
      <c r="E119" s="160">
        <v>0.27800000000000002</v>
      </c>
      <c r="F119" s="160">
        <v>0.34899999999999998</v>
      </c>
      <c r="G119" s="160">
        <v>0.34899999999999998</v>
      </c>
    </row>
    <row r="120" spans="1:7" x14ac:dyDescent="0.3">
      <c r="A120" s="160" t="s">
        <v>427</v>
      </c>
    </row>
    <row r="121" spans="1:7" x14ac:dyDescent="0.3">
      <c r="A121" s="160" t="s">
        <v>401</v>
      </c>
      <c r="B121" s="160">
        <v>0</v>
      </c>
      <c r="C121" s="160">
        <v>0</v>
      </c>
      <c r="D121" s="160">
        <v>0</v>
      </c>
      <c r="E121" s="160">
        <v>0</v>
      </c>
      <c r="F121" s="160">
        <v>0</v>
      </c>
      <c r="G121" s="160">
        <v>0</v>
      </c>
    </row>
    <row r="122" spans="1:7" x14ac:dyDescent="0.3">
      <c r="A122" s="160" t="s">
        <v>402</v>
      </c>
      <c r="B122" s="160">
        <v>0</v>
      </c>
      <c r="C122" s="160">
        <v>0</v>
      </c>
      <c r="D122" s="160">
        <v>0</v>
      </c>
      <c r="E122" s="160">
        <v>0</v>
      </c>
      <c r="F122" s="160">
        <v>0</v>
      </c>
      <c r="G122" s="160">
        <v>0</v>
      </c>
    </row>
    <row r="123" spans="1:7" x14ac:dyDescent="0.3">
      <c r="A123" s="160" t="s">
        <v>428</v>
      </c>
      <c r="B123" s="160">
        <v>0.13</v>
      </c>
      <c r="C123" s="160">
        <v>0.5</v>
      </c>
      <c r="D123" s="160">
        <v>0.13</v>
      </c>
      <c r="E123" s="160">
        <v>0.13</v>
      </c>
      <c r="F123" s="160">
        <v>0.13</v>
      </c>
      <c r="G123" s="160">
        <v>0.13</v>
      </c>
    </row>
    <row r="124" spans="1:7" x14ac:dyDescent="0.3">
      <c r="A124" s="160" t="s">
        <v>210</v>
      </c>
      <c r="B124" s="160">
        <v>0.2</v>
      </c>
      <c r="C124" s="160">
        <v>0.12</v>
      </c>
      <c r="D124" s="160">
        <v>0.2</v>
      </c>
      <c r="E124" s="160">
        <v>0.2</v>
      </c>
      <c r="F124" s="160">
        <v>0.2</v>
      </c>
      <c r="G124" s="160">
        <v>0.2</v>
      </c>
    </row>
    <row r="125" spans="1:7" x14ac:dyDescent="0.3">
      <c r="A125" s="160" t="s">
        <v>429</v>
      </c>
      <c r="B125" s="160">
        <v>0.24</v>
      </c>
      <c r="C125" s="160">
        <v>0.16</v>
      </c>
      <c r="D125" s="160">
        <v>0.24</v>
      </c>
      <c r="E125" s="160">
        <v>0.24</v>
      </c>
      <c r="F125" s="160">
        <v>0.24</v>
      </c>
      <c r="G125" s="160">
        <v>0.24</v>
      </c>
    </row>
    <row r="126" spans="1:7" x14ac:dyDescent="0.3">
      <c r="A126" s="160" t="s">
        <v>430</v>
      </c>
      <c r="B126" s="160">
        <v>0.18</v>
      </c>
      <c r="C126" s="160">
        <v>0.12</v>
      </c>
      <c r="D126" s="160">
        <v>0.18</v>
      </c>
      <c r="E126" s="160">
        <v>0.18</v>
      </c>
      <c r="F126" s="160">
        <v>0.18</v>
      </c>
      <c r="G126" s="160">
        <v>0.18</v>
      </c>
    </row>
    <row r="127" spans="1:7" x14ac:dyDescent="0.3">
      <c r="A127" s="160" t="s">
        <v>431</v>
      </c>
      <c r="B127" s="160">
        <v>0.25</v>
      </c>
      <c r="C127" s="160">
        <v>0.1</v>
      </c>
      <c r="D127" s="160">
        <v>0.25</v>
      </c>
      <c r="E127" s="160">
        <v>0.25</v>
      </c>
      <c r="F127" s="160">
        <v>0.25</v>
      </c>
      <c r="G127" s="160">
        <v>0.25</v>
      </c>
    </row>
    <row r="128" spans="1:7" x14ac:dyDescent="0.3">
      <c r="A128" s="160" t="s">
        <v>432</v>
      </c>
    </row>
    <row r="129" spans="1:7" x14ac:dyDescent="0.3">
      <c r="A129" s="160" t="s">
        <v>401</v>
      </c>
      <c r="B129" s="160">
        <v>0.23</v>
      </c>
      <c r="C129" s="160">
        <v>0.33</v>
      </c>
      <c r="D129" s="160">
        <v>0.23</v>
      </c>
      <c r="E129" s="160">
        <v>0.23</v>
      </c>
      <c r="F129" s="160">
        <v>0.23</v>
      </c>
      <c r="G129" s="160">
        <v>0.23</v>
      </c>
    </row>
    <row r="130" spans="1:7" x14ac:dyDescent="0.3">
      <c r="A130" s="160" t="s">
        <v>402</v>
      </c>
      <c r="B130" s="160">
        <v>0.3</v>
      </c>
      <c r="C130" s="160">
        <v>0.33</v>
      </c>
      <c r="D130" s="160">
        <v>0.3</v>
      </c>
      <c r="E130" s="160">
        <v>0.3</v>
      </c>
      <c r="F130" s="160">
        <v>0.3</v>
      </c>
      <c r="G130" s="160">
        <v>0.3</v>
      </c>
    </row>
    <row r="131" spans="1:7" x14ac:dyDescent="0.3">
      <c r="A131" s="160" t="s">
        <v>433</v>
      </c>
      <c r="B131" s="160">
        <v>0.254</v>
      </c>
      <c r="C131" s="160">
        <v>0.17599999999999999</v>
      </c>
      <c r="D131" s="160">
        <v>0.254</v>
      </c>
      <c r="E131" s="160">
        <v>0.254</v>
      </c>
      <c r="F131" s="160">
        <v>0.254</v>
      </c>
      <c r="G131" s="160">
        <v>0.254</v>
      </c>
    </row>
    <row r="132" spans="1:7" x14ac:dyDescent="0.3">
      <c r="A132" s="160" t="s">
        <v>101</v>
      </c>
      <c r="B132" s="160">
        <v>0.28199999999999997</v>
      </c>
      <c r="C132" s="160">
        <v>0.22900000000000001</v>
      </c>
      <c r="D132" s="160">
        <v>0.28199999999999997</v>
      </c>
      <c r="E132" s="160">
        <v>0.28199999999999997</v>
      </c>
      <c r="F132" s="160">
        <v>0.28199999999999997</v>
      </c>
      <c r="G132" s="160">
        <v>0.28199999999999997</v>
      </c>
    </row>
    <row r="133" spans="1:7" x14ac:dyDescent="0.3">
      <c r="A133" s="160" t="s">
        <v>404</v>
      </c>
      <c r="B133" s="160">
        <v>0.26700000000000002</v>
      </c>
      <c r="C133" s="160">
        <v>0.26700000000000002</v>
      </c>
      <c r="D133" s="160">
        <v>0.26700000000000002</v>
      </c>
      <c r="E133" s="160">
        <v>0.26700000000000002</v>
      </c>
      <c r="F133" s="160">
        <v>0.26700000000000002</v>
      </c>
      <c r="G133" s="160">
        <v>0.26700000000000002</v>
      </c>
    </row>
    <row r="134" spans="1:7" x14ac:dyDescent="0.3">
      <c r="A134" s="160" t="s">
        <v>102</v>
      </c>
      <c r="B134" s="160">
        <v>0.19800000000000001</v>
      </c>
      <c r="C134" s="160">
        <v>0.32800000000000001</v>
      </c>
      <c r="D134" s="160">
        <v>0.19800000000000001</v>
      </c>
      <c r="E134" s="160">
        <v>0.19800000000000001</v>
      </c>
      <c r="F134" s="160">
        <v>0.19800000000000001</v>
      </c>
      <c r="G134" s="160">
        <v>0.19800000000000001</v>
      </c>
    </row>
    <row r="135" spans="1:7" x14ac:dyDescent="0.3">
      <c r="A135" s="160" t="s">
        <v>434</v>
      </c>
    </row>
    <row r="136" spans="1:7" x14ac:dyDescent="0.3">
      <c r="A136" s="160" t="s">
        <v>401</v>
      </c>
      <c r="B136" s="160">
        <v>12.48</v>
      </c>
      <c r="C136" s="160">
        <v>13.24</v>
      </c>
      <c r="D136" s="160">
        <v>15.03</v>
      </c>
      <c r="E136" s="160">
        <v>12.82</v>
      </c>
      <c r="F136" s="160">
        <v>15.41</v>
      </c>
      <c r="G136" s="160">
        <v>13.18</v>
      </c>
    </row>
    <row r="137" spans="1:7" x14ac:dyDescent="0.3">
      <c r="A137" s="160" t="s">
        <v>402</v>
      </c>
      <c r="B137" s="160">
        <v>8.41</v>
      </c>
      <c r="C137" s="160">
        <v>8.57</v>
      </c>
      <c r="D137" s="160">
        <v>8.51</v>
      </c>
      <c r="E137" s="160">
        <v>8.4700000000000006</v>
      </c>
      <c r="F137" s="160">
        <v>8.48</v>
      </c>
      <c r="G137" s="160">
        <v>8.5</v>
      </c>
    </row>
    <row r="138" spans="1:7" x14ac:dyDescent="0.3">
      <c r="A138" s="160" t="s">
        <v>101</v>
      </c>
      <c r="B138" s="160">
        <v>0.23699999999999999</v>
      </c>
      <c r="C138" s="160">
        <v>0.216</v>
      </c>
      <c r="D138" s="160">
        <v>0.14799999999999999</v>
      </c>
      <c r="E138" s="160">
        <v>0.22500000000000001</v>
      </c>
      <c r="F138" s="160">
        <v>0.13800000000000001</v>
      </c>
      <c r="G138" s="160">
        <v>0.21099999999999999</v>
      </c>
    </row>
    <row r="139" spans="1:7" x14ac:dyDescent="0.3">
      <c r="A139" s="160" t="s">
        <v>404</v>
      </c>
      <c r="B139" s="160">
        <v>0.42299999999999999</v>
      </c>
      <c r="C139" s="160">
        <v>0.39500000000000002</v>
      </c>
      <c r="D139" s="160">
        <v>0.36</v>
      </c>
      <c r="E139" s="160">
        <v>0.41499999999999998</v>
      </c>
      <c r="F139" s="160">
        <v>0.34699999999999998</v>
      </c>
      <c r="G139" s="160">
        <v>0.40899999999999997</v>
      </c>
    </row>
    <row r="140" spans="1:7" x14ac:dyDescent="0.3">
      <c r="A140" s="160" t="s">
        <v>102</v>
      </c>
      <c r="B140" s="160">
        <v>0.34</v>
      </c>
      <c r="C140" s="160">
        <v>0.38900000000000001</v>
      </c>
      <c r="D140" s="160">
        <v>0.49199999999999999</v>
      </c>
      <c r="E140" s="160">
        <v>0.36</v>
      </c>
      <c r="F140" s="160">
        <v>0.51500000000000001</v>
      </c>
      <c r="G140" s="160">
        <v>0.38100000000000001</v>
      </c>
    </row>
    <row r="141" spans="1:7" x14ac:dyDescent="0.3">
      <c r="A141" s="160" t="s">
        <v>435</v>
      </c>
    </row>
    <row r="142" spans="1:7" x14ac:dyDescent="0.3">
      <c r="A142" s="160" t="s">
        <v>101</v>
      </c>
      <c r="B142" s="160">
        <v>0.127</v>
      </c>
      <c r="C142" s="160">
        <v>0.159</v>
      </c>
      <c r="D142" s="160">
        <v>0.28000000000000003</v>
      </c>
      <c r="E142" s="160">
        <v>0.16600000000000001</v>
      </c>
      <c r="F142" s="160">
        <v>0.23799999999999999</v>
      </c>
      <c r="G142" s="160">
        <v>0.14599999999999999</v>
      </c>
    </row>
    <row r="143" spans="1:7" x14ac:dyDescent="0.3">
      <c r="A143" s="160" t="s">
        <v>211</v>
      </c>
      <c r="B143" s="160">
        <v>0.21099999999999999</v>
      </c>
      <c r="C143" s="160">
        <v>0.20499999999999999</v>
      </c>
      <c r="D143" s="160">
        <v>0.27700000000000002</v>
      </c>
      <c r="E143" s="160">
        <v>0.255</v>
      </c>
      <c r="F143" s="160">
        <v>0.27800000000000002</v>
      </c>
      <c r="G143" s="160">
        <v>0.23599999999999999</v>
      </c>
    </row>
    <row r="144" spans="1:7" x14ac:dyDescent="0.3">
      <c r="A144" s="160" t="s">
        <v>102</v>
      </c>
      <c r="B144" s="160">
        <v>0.255</v>
      </c>
      <c r="C144" s="160">
        <v>0.23100000000000001</v>
      </c>
      <c r="D144" s="160">
        <v>0.26300000000000001</v>
      </c>
      <c r="E144" s="160">
        <v>0.27800000000000002</v>
      </c>
      <c r="F144" s="160">
        <v>0.27700000000000002</v>
      </c>
      <c r="G144" s="160">
        <v>0.27</v>
      </c>
    </row>
    <row r="145" spans="1:7" x14ac:dyDescent="0.3">
      <c r="A145" s="160" t="s">
        <v>405</v>
      </c>
      <c r="B145" s="160">
        <v>0.40699999999999997</v>
      </c>
      <c r="C145" s="160">
        <v>0.40500000000000003</v>
      </c>
      <c r="D145" s="160">
        <v>0.18099999999999999</v>
      </c>
      <c r="E145" s="160">
        <v>0.30199999999999999</v>
      </c>
      <c r="F145" s="160">
        <v>0.20599999999999999</v>
      </c>
      <c r="G145" s="160">
        <v>0.34899999999999998</v>
      </c>
    </row>
    <row r="146" spans="1:7" x14ac:dyDescent="0.3">
      <c r="A146" s="160" t="s">
        <v>436</v>
      </c>
    </row>
    <row r="147" spans="1:7" x14ac:dyDescent="0.3">
      <c r="A147" s="160" t="s">
        <v>101</v>
      </c>
      <c r="B147" s="160">
        <v>7.4999999999999997E-2</v>
      </c>
      <c r="C147" s="160">
        <v>0.22</v>
      </c>
      <c r="D147" s="160">
        <v>0.113</v>
      </c>
      <c r="E147" s="160">
        <v>9.7000000000000003E-2</v>
      </c>
      <c r="F147" s="160">
        <v>9.8000000000000004E-2</v>
      </c>
      <c r="G147" s="160">
        <v>8.2000000000000003E-2</v>
      </c>
    </row>
    <row r="148" spans="1:7" x14ac:dyDescent="0.3">
      <c r="A148" s="160" t="s">
        <v>211</v>
      </c>
      <c r="B148" s="160">
        <v>0.126</v>
      </c>
      <c r="C148" s="160">
        <v>0.22</v>
      </c>
      <c r="D148" s="160">
        <v>0.19700000000000001</v>
      </c>
      <c r="E148" s="160">
        <v>0.16600000000000001</v>
      </c>
      <c r="F148" s="160">
        <v>0.17100000000000001</v>
      </c>
      <c r="G148" s="160">
        <v>0.14000000000000001</v>
      </c>
    </row>
    <row r="149" spans="1:7" x14ac:dyDescent="0.3">
      <c r="A149" s="160" t="s">
        <v>102</v>
      </c>
      <c r="B149" s="160">
        <v>0.17199999999999999</v>
      </c>
      <c r="C149" s="160">
        <v>0.23200000000000001</v>
      </c>
      <c r="D149" s="160">
        <v>0.24099999999999999</v>
      </c>
      <c r="E149" s="160">
        <v>0.216</v>
      </c>
      <c r="F149" s="160">
        <v>0.216</v>
      </c>
      <c r="G149" s="160">
        <v>0.187</v>
      </c>
    </row>
    <row r="150" spans="1:7" x14ac:dyDescent="0.3">
      <c r="A150" s="160" t="s">
        <v>405</v>
      </c>
      <c r="B150" s="160">
        <v>0.628</v>
      </c>
      <c r="C150" s="160">
        <v>0.32800000000000001</v>
      </c>
      <c r="D150" s="160">
        <v>0.44900000000000001</v>
      </c>
      <c r="E150" s="160">
        <v>0.52200000000000002</v>
      </c>
      <c r="F150" s="160">
        <v>0.51600000000000001</v>
      </c>
      <c r="G150" s="160">
        <v>0.59</v>
      </c>
    </row>
    <row r="151" spans="1:7" x14ac:dyDescent="0.3">
      <c r="A151" s="160" t="s">
        <v>437</v>
      </c>
    </row>
    <row r="152" spans="1:7" x14ac:dyDescent="0.3">
      <c r="A152" s="160" t="s">
        <v>401</v>
      </c>
      <c r="B152" s="160">
        <v>61.74</v>
      </c>
      <c r="C152" s="160">
        <v>58.14</v>
      </c>
      <c r="D152" s="160">
        <v>45.36</v>
      </c>
      <c r="E152" s="160">
        <v>53.55</v>
      </c>
      <c r="F152" s="160">
        <v>49.32</v>
      </c>
      <c r="G152" s="160">
        <v>57.46</v>
      </c>
    </row>
    <row r="153" spans="1:7" x14ac:dyDescent="0.3">
      <c r="A153" s="160" t="s">
        <v>402</v>
      </c>
      <c r="B153" s="160">
        <v>29.89</v>
      </c>
      <c r="C153" s="160">
        <v>30.96</v>
      </c>
      <c r="D153" s="160">
        <v>30.85</v>
      </c>
      <c r="E153" s="160">
        <v>30.94</v>
      </c>
      <c r="F153" s="160">
        <v>30.88</v>
      </c>
      <c r="G153" s="160">
        <v>30.62</v>
      </c>
    </row>
    <row r="154" spans="1:7" x14ac:dyDescent="0.3">
      <c r="A154" s="160" t="s">
        <v>101</v>
      </c>
      <c r="B154" s="160">
        <v>0.17499999999999999</v>
      </c>
      <c r="C154" s="160">
        <v>0.22</v>
      </c>
      <c r="D154" s="160">
        <v>0.36699999999999999</v>
      </c>
      <c r="E154" s="160">
        <v>0.25800000000000001</v>
      </c>
      <c r="F154" s="160">
        <v>0.307</v>
      </c>
      <c r="G154" s="160">
        <v>0.216</v>
      </c>
    </row>
    <row r="155" spans="1:7" x14ac:dyDescent="0.3">
      <c r="A155" s="160" t="s">
        <v>210</v>
      </c>
      <c r="B155" s="160">
        <v>0.16300000000000001</v>
      </c>
      <c r="C155" s="160">
        <v>0.16800000000000001</v>
      </c>
      <c r="D155" s="160">
        <v>0.19800000000000001</v>
      </c>
      <c r="E155" s="160">
        <v>0.19400000000000001</v>
      </c>
      <c r="F155" s="160">
        <v>0.20200000000000001</v>
      </c>
      <c r="G155" s="160">
        <v>0.18099999999999999</v>
      </c>
    </row>
    <row r="156" spans="1:7" x14ac:dyDescent="0.3">
      <c r="A156" s="160" t="s">
        <v>102</v>
      </c>
      <c r="B156" s="160">
        <v>0.17899999999999999</v>
      </c>
      <c r="C156" s="160">
        <v>0.17899999999999999</v>
      </c>
      <c r="D156" s="160">
        <v>0.191</v>
      </c>
      <c r="E156" s="160">
        <v>0.19700000000000001</v>
      </c>
      <c r="F156" s="160">
        <v>0.20200000000000001</v>
      </c>
      <c r="G156" s="160">
        <v>0.191</v>
      </c>
    </row>
    <row r="157" spans="1:7" x14ac:dyDescent="0.3">
      <c r="A157" s="160" t="s">
        <v>405</v>
      </c>
      <c r="B157" s="160">
        <v>0.48299999999999998</v>
      </c>
      <c r="C157" s="160">
        <v>0.433</v>
      </c>
      <c r="D157" s="160">
        <v>0.245</v>
      </c>
      <c r="E157" s="160">
        <v>0.35099999999999998</v>
      </c>
      <c r="F157" s="160">
        <v>0.28899999999999998</v>
      </c>
      <c r="G157" s="160">
        <v>0.41199999999999998</v>
      </c>
    </row>
    <row r="158" spans="1:7" x14ac:dyDescent="0.3">
      <c r="A158" s="160" t="s">
        <v>63</v>
      </c>
    </row>
    <row r="159" spans="1:7" x14ac:dyDescent="0.3">
      <c r="A159" s="160" t="s">
        <v>90</v>
      </c>
      <c r="B159" s="160">
        <v>0.58399999999999996</v>
      </c>
      <c r="C159" s="160">
        <v>0.58399999999999996</v>
      </c>
      <c r="D159" s="160">
        <v>0.58399999999999996</v>
      </c>
      <c r="E159" s="160">
        <v>0.58399999999999996</v>
      </c>
      <c r="F159" s="160">
        <v>0.58399999999999996</v>
      </c>
      <c r="G159" s="160">
        <v>0.58399999999999996</v>
      </c>
    </row>
    <row r="160" spans="1:7" x14ac:dyDescent="0.3">
      <c r="A160" s="160" t="s">
        <v>438</v>
      </c>
    </row>
    <row r="161" spans="1:7" x14ac:dyDescent="0.3">
      <c r="A161" s="160" t="s">
        <v>103</v>
      </c>
      <c r="B161" s="160">
        <v>0.17199999999999999</v>
      </c>
      <c r="C161" s="160">
        <v>0.17199999999999999</v>
      </c>
      <c r="D161" s="160">
        <v>0.17199999999999999</v>
      </c>
      <c r="E161" s="160">
        <v>0.17199999999999999</v>
      </c>
      <c r="F161" s="160">
        <v>0.17199999999999999</v>
      </c>
      <c r="G161" s="160">
        <v>0.17199999999999999</v>
      </c>
    </row>
    <row r="162" spans="1:7" x14ac:dyDescent="0.3">
      <c r="A162" s="160" t="s">
        <v>101</v>
      </c>
      <c r="B162" s="160">
        <v>0.13100000000000001</v>
      </c>
      <c r="C162" s="160">
        <v>0.13100000000000001</v>
      </c>
      <c r="D162" s="160">
        <v>0.13100000000000001</v>
      </c>
      <c r="E162" s="160">
        <v>0.13100000000000001</v>
      </c>
      <c r="F162" s="160">
        <v>0.13100000000000001</v>
      </c>
      <c r="G162" s="160">
        <v>0.13100000000000001</v>
      </c>
    </row>
    <row r="163" spans="1:7" x14ac:dyDescent="0.3">
      <c r="A163" s="160" t="s">
        <v>210</v>
      </c>
      <c r="B163" s="160">
        <v>9.7000000000000003E-2</v>
      </c>
      <c r="C163" s="160">
        <v>9.7000000000000003E-2</v>
      </c>
      <c r="D163" s="160">
        <v>9.7000000000000003E-2</v>
      </c>
      <c r="E163" s="160">
        <v>9.7000000000000003E-2</v>
      </c>
      <c r="F163" s="160">
        <v>9.7000000000000003E-2</v>
      </c>
      <c r="G163" s="160">
        <v>9.7000000000000003E-2</v>
      </c>
    </row>
    <row r="164" spans="1:7" x14ac:dyDescent="0.3">
      <c r="A164" s="160" t="s">
        <v>102</v>
      </c>
      <c r="B164" s="160">
        <v>0.60099999999999998</v>
      </c>
      <c r="C164" s="160">
        <v>0.60099999999999998</v>
      </c>
      <c r="D164" s="160">
        <v>0.60099999999999998</v>
      </c>
      <c r="E164" s="160">
        <v>0.60099999999999998</v>
      </c>
      <c r="F164" s="160">
        <v>0.60099999999999998</v>
      </c>
      <c r="G164" s="160">
        <v>0.60099999999999998</v>
      </c>
    </row>
    <row r="165" spans="1:7" x14ac:dyDescent="0.3">
      <c r="A165" s="160" t="s">
        <v>439</v>
      </c>
    </row>
    <row r="166" spans="1:7" x14ac:dyDescent="0.3">
      <c r="A166" s="160" t="s">
        <v>401</v>
      </c>
      <c r="B166" s="160">
        <v>61.56</v>
      </c>
      <c r="C166" s="160">
        <v>59.87</v>
      </c>
      <c r="D166" s="160">
        <v>53.85</v>
      </c>
      <c r="E166" s="160">
        <v>57.64</v>
      </c>
      <c r="F166" s="160">
        <v>55.65</v>
      </c>
      <c r="G166" s="160">
        <v>59.5</v>
      </c>
    </row>
    <row r="167" spans="1:7" x14ac:dyDescent="0.3">
      <c r="A167" s="160" t="s">
        <v>402</v>
      </c>
      <c r="B167" s="160">
        <v>29.35</v>
      </c>
      <c r="C167" s="160">
        <v>29.69</v>
      </c>
      <c r="D167" s="160">
        <v>30.08</v>
      </c>
      <c r="E167" s="160">
        <v>29.93</v>
      </c>
      <c r="F167" s="160">
        <v>30.05</v>
      </c>
      <c r="G167" s="160">
        <v>29.71</v>
      </c>
    </row>
    <row r="168" spans="1:7" x14ac:dyDescent="0.3">
      <c r="A168" s="160" t="s">
        <v>101</v>
      </c>
      <c r="B168" s="160">
        <v>0.16300000000000001</v>
      </c>
      <c r="C168" s="160">
        <v>0.17799999999999999</v>
      </c>
      <c r="D168" s="160">
        <v>0.23400000000000001</v>
      </c>
      <c r="E168" s="160">
        <v>0.19800000000000001</v>
      </c>
      <c r="F168" s="160">
        <v>0.216</v>
      </c>
      <c r="G168" s="160">
        <v>0.18099999999999999</v>
      </c>
    </row>
    <row r="169" spans="1:7" x14ac:dyDescent="0.3">
      <c r="A169" s="160" t="s">
        <v>210</v>
      </c>
      <c r="B169" s="160">
        <v>0.17899999999999999</v>
      </c>
      <c r="C169" s="160">
        <v>0.186</v>
      </c>
      <c r="D169" s="160">
        <v>0.214</v>
      </c>
      <c r="E169" s="160">
        <v>0.19800000000000001</v>
      </c>
      <c r="F169" s="160">
        <v>0.20699999999999999</v>
      </c>
      <c r="G169" s="160">
        <v>0.189</v>
      </c>
    </row>
    <row r="170" spans="1:7" x14ac:dyDescent="0.3">
      <c r="A170" s="160" t="s">
        <v>102</v>
      </c>
      <c r="B170" s="160">
        <v>0.192</v>
      </c>
      <c r="C170" s="160">
        <v>0.19700000000000001</v>
      </c>
      <c r="D170" s="160">
        <v>0.217</v>
      </c>
      <c r="E170" s="160">
        <v>0.20599999999999999</v>
      </c>
      <c r="F170" s="160">
        <v>0.21199999999999999</v>
      </c>
      <c r="G170" s="160">
        <v>0.19900000000000001</v>
      </c>
    </row>
    <row r="171" spans="1:7" x14ac:dyDescent="0.3">
      <c r="A171" s="160" t="s">
        <v>405</v>
      </c>
      <c r="B171" s="160">
        <v>0.46700000000000003</v>
      </c>
      <c r="C171" s="160">
        <v>0.438</v>
      </c>
      <c r="D171" s="160">
        <v>0.33500000000000002</v>
      </c>
      <c r="E171" s="160">
        <v>0.39900000000000002</v>
      </c>
      <c r="F171" s="160">
        <v>0.36499999999999999</v>
      </c>
      <c r="G171" s="160">
        <v>0.43099999999999999</v>
      </c>
    </row>
    <row r="172" spans="1:7" x14ac:dyDescent="0.3">
      <c r="A172" s="160" t="s">
        <v>440</v>
      </c>
    </row>
    <row r="173" spans="1:7" x14ac:dyDescent="0.3">
      <c r="A173" s="160" t="s">
        <v>441</v>
      </c>
      <c r="B173" s="160">
        <v>0.9</v>
      </c>
      <c r="C173" s="160">
        <v>0.45</v>
      </c>
      <c r="D173" s="160">
        <v>0.9</v>
      </c>
      <c r="E173" s="160">
        <v>0.9</v>
      </c>
      <c r="F173" s="160">
        <v>0.9</v>
      </c>
      <c r="G173" s="160">
        <v>0.9</v>
      </c>
    </row>
    <row r="174" spans="1:7" x14ac:dyDescent="0.3">
      <c r="A174" s="160" t="s">
        <v>442</v>
      </c>
    </row>
    <row r="175" spans="1:7" x14ac:dyDescent="0.3">
      <c r="A175" s="160" t="s">
        <v>401</v>
      </c>
      <c r="B175" s="160">
        <v>0</v>
      </c>
      <c r="C175" s="160">
        <v>0</v>
      </c>
      <c r="D175" s="160">
        <v>0</v>
      </c>
      <c r="E175" s="160">
        <v>0</v>
      </c>
      <c r="F175" s="160">
        <v>0</v>
      </c>
      <c r="G175" s="160">
        <v>0</v>
      </c>
    </row>
    <row r="176" spans="1:7" x14ac:dyDescent="0.3">
      <c r="A176" s="160" t="s">
        <v>402</v>
      </c>
      <c r="B176" s="160">
        <v>0</v>
      </c>
      <c r="C176" s="160">
        <v>0</v>
      </c>
      <c r="D176" s="160">
        <v>0</v>
      </c>
      <c r="E176" s="160">
        <v>0</v>
      </c>
      <c r="F176" s="160">
        <v>0</v>
      </c>
      <c r="G176" s="160">
        <v>0</v>
      </c>
    </row>
    <row r="177" spans="1:7" x14ac:dyDescent="0.3">
      <c r="A177" s="160" t="s">
        <v>428</v>
      </c>
      <c r="B177" s="160">
        <v>0.13</v>
      </c>
      <c r="C177" s="160">
        <v>0.5</v>
      </c>
      <c r="D177" s="160">
        <v>0.13</v>
      </c>
      <c r="E177" s="160">
        <v>0.13</v>
      </c>
      <c r="F177" s="160">
        <v>0.13</v>
      </c>
      <c r="G177" s="160">
        <v>0.13</v>
      </c>
    </row>
    <row r="178" spans="1:7" x14ac:dyDescent="0.3">
      <c r="A178" s="160" t="s">
        <v>210</v>
      </c>
      <c r="B178" s="160">
        <v>0.2</v>
      </c>
      <c r="C178" s="160">
        <v>0.12</v>
      </c>
      <c r="D178" s="160">
        <v>0.2</v>
      </c>
      <c r="E178" s="160">
        <v>0.2</v>
      </c>
      <c r="F178" s="160">
        <v>0.2</v>
      </c>
      <c r="G178" s="160">
        <v>0.2</v>
      </c>
    </row>
    <row r="179" spans="1:7" x14ac:dyDescent="0.3">
      <c r="A179" s="160" t="s">
        <v>429</v>
      </c>
      <c r="B179" s="160">
        <v>0.24</v>
      </c>
      <c r="C179" s="160">
        <v>0.16</v>
      </c>
      <c r="D179" s="160">
        <v>0.24</v>
      </c>
      <c r="E179" s="160">
        <v>0.24</v>
      </c>
      <c r="F179" s="160">
        <v>0.24</v>
      </c>
      <c r="G179" s="160">
        <v>0.24</v>
      </c>
    </row>
    <row r="180" spans="1:7" x14ac:dyDescent="0.3">
      <c r="A180" s="160" t="s">
        <v>430</v>
      </c>
      <c r="B180" s="160">
        <v>0.18</v>
      </c>
      <c r="C180" s="160">
        <v>0.12</v>
      </c>
      <c r="D180" s="160">
        <v>0.18</v>
      </c>
      <c r="E180" s="160">
        <v>0.18</v>
      </c>
      <c r="F180" s="160">
        <v>0.18</v>
      </c>
      <c r="G180" s="160">
        <v>0.18</v>
      </c>
    </row>
    <row r="181" spans="1:7" x14ac:dyDescent="0.3">
      <c r="A181" s="160" t="s">
        <v>431</v>
      </c>
      <c r="B181" s="160">
        <v>0.25</v>
      </c>
      <c r="C181" s="160">
        <v>0.1</v>
      </c>
      <c r="D181" s="160">
        <v>0.25</v>
      </c>
      <c r="E181" s="160">
        <v>0.25</v>
      </c>
      <c r="F181" s="160">
        <v>0.25</v>
      </c>
      <c r="G181" s="160">
        <v>0.25</v>
      </c>
    </row>
    <row r="182" spans="1:7" x14ac:dyDescent="0.3">
      <c r="A182" s="160" t="s">
        <v>443</v>
      </c>
    </row>
    <row r="183" spans="1:7" x14ac:dyDescent="0.3">
      <c r="A183" s="160" t="s">
        <v>401</v>
      </c>
      <c r="B183" s="160">
        <v>0.23</v>
      </c>
      <c r="C183" s="160">
        <v>0.33</v>
      </c>
      <c r="D183" s="160">
        <v>0.23</v>
      </c>
      <c r="E183" s="160">
        <v>0.23</v>
      </c>
      <c r="F183" s="160">
        <v>0.23</v>
      </c>
      <c r="G183" s="160">
        <v>0.23</v>
      </c>
    </row>
    <row r="184" spans="1:7" x14ac:dyDescent="0.3">
      <c r="A184" s="160" t="s">
        <v>402</v>
      </c>
      <c r="B184" s="160">
        <v>0.3</v>
      </c>
      <c r="C184" s="160">
        <v>0.33</v>
      </c>
      <c r="D184" s="160">
        <v>0.3</v>
      </c>
      <c r="E184" s="160">
        <v>0.3</v>
      </c>
      <c r="F184" s="160">
        <v>0.3</v>
      </c>
      <c r="G184" s="160">
        <v>0.3</v>
      </c>
    </row>
    <row r="185" spans="1:7" x14ac:dyDescent="0.3">
      <c r="A185" s="160" t="s">
        <v>433</v>
      </c>
      <c r="B185" s="160">
        <v>0.254</v>
      </c>
      <c r="C185" s="160">
        <v>0.17599999999999999</v>
      </c>
      <c r="D185" s="160">
        <v>0.254</v>
      </c>
      <c r="E185" s="160">
        <v>0.254</v>
      </c>
      <c r="F185" s="160">
        <v>0.254</v>
      </c>
      <c r="G185" s="160">
        <v>0.254</v>
      </c>
    </row>
    <row r="186" spans="1:7" x14ac:dyDescent="0.3">
      <c r="A186" s="160" t="s">
        <v>101</v>
      </c>
      <c r="B186" s="160">
        <v>0.28199999999999997</v>
      </c>
      <c r="C186" s="160">
        <v>0.22900000000000001</v>
      </c>
      <c r="D186" s="160">
        <v>0.28199999999999997</v>
      </c>
      <c r="E186" s="160">
        <v>0.28199999999999997</v>
      </c>
      <c r="F186" s="160">
        <v>0.28199999999999997</v>
      </c>
      <c r="G186" s="160">
        <v>0.28199999999999997</v>
      </c>
    </row>
    <row r="187" spans="1:7" x14ac:dyDescent="0.3">
      <c r="A187" s="160" t="s">
        <v>404</v>
      </c>
      <c r="B187" s="160">
        <v>0.26700000000000002</v>
      </c>
      <c r="C187" s="160">
        <v>0.26700000000000002</v>
      </c>
      <c r="D187" s="160">
        <v>0.26700000000000002</v>
      </c>
      <c r="E187" s="160">
        <v>0.26700000000000002</v>
      </c>
      <c r="F187" s="160">
        <v>0.26700000000000002</v>
      </c>
      <c r="G187" s="160">
        <v>0.26700000000000002</v>
      </c>
    </row>
    <row r="188" spans="1:7" x14ac:dyDescent="0.3">
      <c r="A188" s="160" t="s">
        <v>102</v>
      </c>
      <c r="B188" s="160">
        <v>0.19800000000000001</v>
      </c>
      <c r="C188" s="160">
        <v>0.32800000000000001</v>
      </c>
      <c r="D188" s="160">
        <v>0.19800000000000001</v>
      </c>
      <c r="E188" s="160">
        <v>0.19800000000000001</v>
      </c>
      <c r="F188" s="160">
        <v>0.19800000000000001</v>
      </c>
      <c r="G188" s="160">
        <v>0.19800000000000001</v>
      </c>
    </row>
    <row r="189" spans="1:7" x14ac:dyDescent="0.3">
      <c r="A189" s="160" t="s">
        <v>444</v>
      </c>
    </row>
    <row r="190" spans="1:7" x14ac:dyDescent="0.3">
      <c r="A190" s="160" t="s">
        <v>401</v>
      </c>
      <c r="B190" s="160">
        <v>13.52</v>
      </c>
      <c r="C190" s="160">
        <v>14.08</v>
      </c>
      <c r="D190" s="160">
        <v>13.42</v>
      </c>
      <c r="E190" s="160">
        <v>14.1</v>
      </c>
      <c r="F190" s="160">
        <v>12.56</v>
      </c>
      <c r="G190" s="160">
        <v>13.23</v>
      </c>
    </row>
    <row r="191" spans="1:7" x14ac:dyDescent="0.3">
      <c r="A191" s="160" t="s">
        <v>402</v>
      </c>
      <c r="B191" s="160">
        <v>8.6199999999999992</v>
      </c>
      <c r="C191" s="160">
        <v>8.65</v>
      </c>
      <c r="D191" s="160">
        <v>8.59</v>
      </c>
      <c r="E191" s="160">
        <v>8.6199999999999992</v>
      </c>
      <c r="F191" s="160">
        <v>8.5399999999999991</v>
      </c>
      <c r="G191" s="160">
        <v>8.6</v>
      </c>
    </row>
    <row r="192" spans="1:7" x14ac:dyDescent="0.3">
      <c r="A192" s="160" t="s">
        <v>101</v>
      </c>
      <c r="B192" s="160">
        <v>0.21</v>
      </c>
      <c r="C192" s="160">
        <v>0.191</v>
      </c>
      <c r="D192" s="160">
        <v>0.21099999999999999</v>
      </c>
      <c r="E192" s="160">
        <v>0.188</v>
      </c>
      <c r="F192" s="160">
        <v>0.247</v>
      </c>
      <c r="G192" s="160">
        <v>0.221</v>
      </c>
    </row>
    <row r="193" spans="1:7" x14ac:dyDescent="0.3">
      <c r="A193" s="160" t="s">
        <v>404</v>
      </c>
      <c r="B193" s="160">
        <v>0.38200000000000001</v>
      </c>
      <c r="C193" s="160">
        <v>0.36699999999999999</v>
      </c>
      <c r="D193" s="160">
        <v>0.38900000000000001</v>
      </c>
      <c r="E193" s="160">
        <v>0.371</v>
      </c>
      <c r="F193" s="160">
        <v>0.40100000000000002</v>
      </c>
      <c r="G193" s="160">
        <v>0.38900000000000001</v>
      </c>
    </row>
    <row r="194" spans="1:7" x14ac:dyDescent="0.3">
      <c r="A194" s="160" t="s">
        <v>102</v>
      </c>
      <c r="B194" s="160">
        <v>0.40799999999999997</v>
      </c>
      <c r="C194" s="160">
        <v>0.441</v>
      </c>
      <c r="D194" s="160">
        <v>0.4</v>
      </c>
      <c r="E194" s="160">
        <v>0.441</v>
      </c>
      <c r="F194" s="160">
        <v>0.35199999999999998</v>
      </c>
      <c r="G194" s="160">
        <v>0.39</v>
      </c>
    </row>
    <row r="195" spans="1:7" x14ac:dyDescent="0.3">
      <c r="A195" s="160" t="s">
        <v>445</v>
      </c>
    </row>
    <row r="196" spans="1:7" x14ac:dyDescent="0.3">
      <c r="A196" s="160" t="s">
        <v>446</v>
      </c>
      <c r="B196" s="160">
        <v>0.14899999999999999</v>
      </c>
      <c r="C196" s="160">
        <v>0.14499999999999999</v>
      </c>
      <c r="D196" s="160">
        <v>0.14899999999999999</v>
      </c>
      <c r="E196" s="160">
        <v>0.14899999999999999</v>
      </c>
      <c r="F196" s="160">
        <v>0.14899999999999999</v>
      </c>
      <c r="G196" s="160">
        <v>0.14899999999999999</v>
      </c>
    </row>
    <row r="197" spans="1:7" x14ac:dyDescent="0.3">
      <c r="A197" s="160" t="s">
        <v>101</v>
      </c>
      <c r="B197" s="160">
        <v>0.34799999999999998</v>
      </c>
      <c r="C197" s="160">
        <v>0.33900000000000002</v>
      </c>
      <c r="D197" s="160">
        <v>0.34799999999999998</v>
      </c>
      <c r="E197" s="160">
        <v>0.34799999999999998</v>
      </c>
      <c r="F197" s="160">
        <v>0.34799999999999998</v>
      </c>
      <c r="G197" s="160">
        <v>0.34799999999999998</v>
      </c>
    </row>
    <row r="198" spans="1:7" x14ac:dyDescent="0.3">
      <c r="A198" s="160" t="s">
        <v>211</v>
      </c>
      <c r="B198" s="160">
        <v>0.34799999999999998</v>
      </c>
      <c r="C198" s="160">
        <v>0.33900000000000002</v>
      </c>
      <c r="D198" s="160">
        <v>0.34799999999999998</v>
      </c>
      <c r="E198" s="160">
        <v>0.34799999999999998</v>
      </c>
      <c r="F198" s="160">
        <v>0.34799999999999998</v>
      </c>
      <c r="G198" s="160">
        <v>0.34799999999999998</v>
      </c>
    </row>
    <row r="199" spans="1:7" x14ac:dyDescent="0.3">
      <c r="A199" s="160" t="s">
        <v>102</v>
      </c>
      <c r="B199" s="160">
        <v>0.155</v>
      </c>
      <c r="C199" s="160">
        <v>0.17699999999999999</v>
      </c>
      <c r="D199" s="160">
        <v>0.155</v>
      </c>
      <c r="E199" s="160">
        <v>0.155</v>
      </c>
      <c r="F199" s="160">
        <v>0.155</v>
      </c>
      <c r="G199" s="160">
        <v>0.155</v>
      </c>
    </row>
    <row r="200" spans="1:7" x14ac:dyDescent="0.3">
      <c r="A200" s="160" t="s">
        <v>447</v>
      </c>
    </row>
    <row r="201" spans="1:7" x14ac:dyDescent="0.3">
      <c r="A201" s="160" t="s">
        <v>446</v>
      </c>
      <c r="B201" s="160">
        <v>0.111</v>
      </c>
      <c r="C201" s="160">
        <v>0.30399999999999999</v>
      </c>
      <c r="D201" s="160">
        <v>0.624</v>
      </c>
      <c r="E201" s="160">
        <v>0.624</v>
      </c>
      <c r="F201" s="160">
        <v>0.624</v>
      </c>
      <c r="G201" s="160">
        <v>0.624</v>
      </c>
    </row>
    <row r="202" spans="1:7" x14ac:dyDescent="0.3">
      <c r="A202" s="160" t="s">
        <v>101</v>
      </c>
      <c r="B202" s="160">
        <v>0.23499999999999999</v>
      </c>
      <c r="C202" s="160">
        <v>0.26400000000000001</v>
      </c>
      <c r="D202" s="160">
        <v>0.16200000000000001</v>
      </c>
      <c r="E202" s="160">
        <v>0.16200000000000001</v>
      </c>
      <c r="F202" s="160">
        <v>0.16200000000000001</v>
      </c>
      <c r="G202" s="160">
        <v>0.16200000000000001</v>
      </c>
    </row>
    <row r="203" spans="1:7" x14ac:dyDescent="0.3">
      <c r="A203" s="160" t="s">
        <v>211</v>
      </c>
      <c r="B203" s="160">
        <v>0.27600000000000002</v>
      </c>
      <c r="C203" s="160">
        <v>0.22900000000000001</v>
      </c>
      <c r="D203" s="160">
        <v>0.124</v>
      </c>
      <c r="E203" s="160">
        <v>0.124</v>
      </c>
      <c r="F203" s="160">
        <v>0.124</v>
      </c>
      <c r="G203" s="160">
        <v>0.124</v>
      </c>
    </row>
    <row r="204" spans="1:7" x14ac:dyDescent="0.3">
      <c r="A204" s="160" t="s">
        <v>102</v>
      </c>
      <c r="B204" s="160">
        <v>0.378</v>
      </c>
      <c r="C204" s="160">
        <v>0.20300000000000001</v>
      </c>
      <c r="D204" s="160">
        <v>0.09</v>
      </c>
      <c r="E204" s="160">
        <v>0.09</v>
      </c>
      <c r="F204" s="160">
        <v>0.09</v>
      </c>
      <c r="G204" s="160">
        <v>0.09</v>
      </c>
    </row>
    <row r="205" spans="1:7" x14ac:dyDescent="0.3">
      <c r="A205" s="160" t="s">
        <v>448</v>
      </c>
    </row>
    <row r="206" spans="1:7" x14ac:dyDescent="0.3">
      <c r="A206" s="160" t="s">
        <v>96</v>
      </c>
      <c r="B206" s="160">
        <v>0.50800000000000001</v>
      </c>
      <c r="C206" s="160">
        <v>0.16400000000000001</v>
      </c>
      <c r="D206" s="160">
        <v>0.81</v>
      </c>
      <c r="E206" s="160">
        <v>0.81</v>
      </c>
      <c r="F206" s="160">
        <v>0.81</v>
      </c>
      <c r="G206" s="160">
        <v>0.81</v>
      </c>
    </row>
    <row r="207" spans="1:7" x14ac:dyDescent="0.3">
      <c r="A207" s="160" t="s">
        <v>101</v>
      </c>
      <c r="B207" s="160">
        <v>0.217</v>
      </c>
      <c r="C207" s="160">
        <v>0.25600000000000001</v>
      </c>
      <c r="D207" s="160">
        <v>9.0999999999999998E-2</v>
      </c>
      <c r="E207" s="160">
        <v>9.0999999999999998E-2</v>
      </c>
      <c r="F207" s="160">
        <v>9.0999999999999998E-2</v>
      </c>
      <c r="G207" s="160">
        <v>9.0999999999999998E-2</v>
      </c>
    </row>
    <row r="208" spans="1:7" x14ac:dyDescent="0.3">
      <c r="A208" s="160" t="s">
        <v>211</v>
      </c>
      <c r="B208" s="160">
        <v>0.183</v>
      </c>
      <c r="C208" s="160">
        <v>0.26200000000000001</v>
      </c>
      <c r="D208" s="160">
        <v>6.3E-2</v>
      </c>
      <c r="E208" s="160">
        <v>6.3E-2</v>
      </c>
      <c r="F208" s="160">
        <v>6.3E-2</v>
      </c>
      <c r="G208" s="160">
        <v>6.3E-2</v>
      </c>
    </row>
    <row r="209" spans="1:7" x14ac:dyDescent="0.3">
      <c r="A209" s="160" t="s">
        <v>102</v>
      </c>
      <c r="B209" s="160">
        <v>9.1999999999999998E-2</v>
      </c>
      <c r="C209" s="160">
        <v>0.318</v>
      </c>
      <c r="D209" s="160">
        <v>3.6999999999999998E-2</v>
      </c>
      <c r="E209" s="160">
        <v>3.6999999999999998E-2</v>
      </c>
      <c r="F209" s="160">
        <v>3.6999999999999998E-2</v>
      </c>
      <c r="G209" s="160">
        <v>3.6999999999999998E-2</v>
      </c>
    </row>
    <row r="210" spans="1:7" x14ac:dyDescent="0.3">
      <c r="A210" s="160" t="s">
        <v>449</v>
      </c>
    </row>
    <row r="211" spans="1:7" x14ac:dyDescent="0.3">
      <c r="A211" s="160" t="s">
        <v>401</v>
      </c>
      <c r="B211" s="160">
        <v>47.39</v>
      </c>
      <c r="C211" s="160">
        <v>55.97</v>
      </c>
      <c r="D211" s="160">
        <v>32.4</v>
      </c>
      <c r="E211" s="160">
        <v>36.630000000000003</v>
      </c>
      <c r="F211" s="160">
        <v>34.770000000000003</v>
      </c>
      <c r="G211" s="160">
        <v>38.979999999999997</v>
      </c>
    </row>
    <row r="212" spans="1:7" x14ac:dyDescent="0.3">
      <c r="A212" s="160" t="s">
        <v>402</v>
      </c>
      <c r="B212" s="160">
        <v>29.18</v>
      </c>
      <c r="C212" s="160">
        <v>29.57</v>
      </c>
      <c r="D212" s="160">
        <v>26.78</v>
      </c>
      <c r="E212" s="160">
        <v>27.69</v>
      </c>
      <c r="F212" s="160">
        <v>27.34</v>
      </c>
      <c r="G212" s="160">
        <v>27.94</v>
      </c>
    </row>
    <row r="213" spans="1:7" x14ac:dyDescent="0.3">
      <c r="A213" s="160" t="s">
        <v>101</v>
      </c>
      <c r="B213" s="160">
        <v>0.29199999999999998</v>
      </c>
      <c r="C213" s="160">
        <v>0.20200000000000001</v>
      </c>
      <c r="D213" s="160">
        <v>0.55400000000000005</v>
      </c>
      <c r="E213" s="160">
        <v>0.46600000000000003</v>
      </c>
      <c r="F213" s="160">
        <v>0.503</v>
      </c>
      <c r="G213" s="160">
        <v>0.41799999999999998</v>
      </c>
    </row>
    <row r="214" spans="1:7" x14ac:dyDescent="0.3">
      <c r="A214" s="160" t="s">
        <v>210</v>
      </c>
      <c r="B214" s="160">
        <v>0.248</v>
      </c>
      <c r="C214" s="160">
        <v>0.216</v>
      </c>
      <c r="D214" s="160">
        <v>0.19600000000000001</v>
      </c>
      <c r="E214" s="160">
        <v>0.22700000000000001</v>
      </c>
      <c r="F214" s="160">
        <v>0.216</v>
      </c>
      <c r="G214" s="160">
        <v>0.24299999999999999</v>
      </c>
    </row>
    <row r="215" spans="1:7" x14ac:dyDescent="0.3">
      <c r="A215" s="160" t="s">
        <v>102</v>
      </c>
      <c r="B215" s="160">
        <v>0.23200000000000001</v>
      </c>
      <c r="C215" s="160">
        <v>0.222</v>
      </c>
      <c r="D215" s="160">
        <v>0.14899999999999999</v>
      </c>
      <c r="E215" s="160">
        <v>0.183</v>
      </c>
      <c r="F215" s="160">
        <v>0.16700000000000001</v>
      </c>
      <c r="G215" s="160">
        <v>0.20200000000000001</v>
      </c>
    </row>
    <row r="216" spans="1:7" x14ac:dyDescent="0.3">
      <c r="A216" s="160" t="s">
        <v>405</v>
      </c>
      <c r="B216" s="160">
        <v>0.22800000000000001</v>
      </c>
      <c r="C216" s="160">
        <v>0.35899999999999999</v>
      </c>
      <c r="D216" s="160">
        <v>0.10100000000000001</v>
      </c>
      <c r="E216" s="160">
        <v>0.124</v>
      </c>
      <c r="F216" s="160">
        <v>0.113</v>
      </c>
      <c r="G216" s="160">
        <v>0.13700000000000001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C3B5-61A6-4247-901E-AA3439F5A8C0}">
  <sheetPr codeName="Sheet16">
    <tabColor rgb="FF02BCB7"/>
  </sheetPr>
  <dimension ref="A1:O44"/>
  <sheetViews>
    <sheetView zoomScaleNormal="100" workbookViewId="0">
      <selection activeCell="E9" sqref="E9"/>
    </sheetView>
  </sheetViews>
  <sheetFormatPr defaultRowHeight="14.4" x14ac:dyDescent="0.3"/>
  <cols>
    <col min="1" max="1" width="16.109375" customWidth="1"/>
    <col min="2" max="3" width="9.5546875" bestFit="1" customWidth="1"/>
    <col min="4" max="7" width="9.5546875" style="160" bestFit="1" customWidth="1"/>
    <col min="8" max="8" width="3.6640625" customWidth="1"/>
  </cols>
  <sheetData>
    <row r="1" spans="1:15" ht="28.8" x14ac:dyDescent="0.3">
      <c r="A1" s="30" t="s">
        <v>209</v>
      </c>
      <c r="B1" s="31" t="str">
        <f>IF(Results!B1&gt;0,Results!B1,"")</f>
        <v>Scenario 01</v>
      </c>
      <c r="C1" s="31" t="str">
        <f>IF(Results!C1&gt;0,Results!C1,"")</f>
        <v>Scenario 02</v>
      </c>
      <c r="D1" s="31" t="str">
        <f>IF(Results!D1&gt;0,Results!D1,"")</f>
        <v>Scenario 03</v>
      </c>
      <c r="E1" s="31" t="str">
        <f>IF(Results!E1&gt;0,Results!E1,"")</f>
        <v>Scenario 04</v>
      </c>
      <c r="F1" s="31" t="str">
        <f>IF(Results!F1&gt;0,Results!F1,"")</f>
        <v>Scenario 05</v>
      </c>
      <c r="G1" s="31" t="str">
        <f>IF(Results!G1&gt;0,Results!G1,"")</f>
        <v>Scenario 06</v>
      </c>
      <c r="H1" s="149"/>
    </row>
    <row r="2" spans="1:15" ht="15" customHeight="1" x14ac:dyDescent="0.3">
      <c r="A2" s="147" t="s">
        <v>437</v>
      </c>
      <c r="B2" s="148"/>
      <c r="C2" s="148"/>
      <c r="D2" s="170"/>
      <c r="E2" s="170"/>
      <c r="F2" s="170"/>
      <c r="G2" s="170"/>
      <c r="H2" s="150"/>
    </row>
    <row r="3" spans="1:15" x14ac:dyDescent="0.3">
      <c r="A3" s="27" t="s">
        <v>101</v>
      </c>
      <c r="B3" s="29">
        <f ca="1">OFFSET(Results!$A$1,Lists!$B$133+MATCH($A3,INDIRECT(Lists!$D$133),0)-1,COLUMN()-1)</f>
        <v>0.17499999999999999</v>
      </c>
      <c r="C3" s="168">
        <f ca="1">OFFSET(Results!$A$1,Lists!$B$133+MATCH($A3,INDIRECT(Lists!$D$133),0)-1,COLUMN()-1)</f>
        <v>0.22</v>
      </c>
      <c r="D3" s="168">
        <f ca="1">OFFSET(Results!$A$1,Lists!$B$133+MATCH($A3,INDIRECT(Lists!$D$133),0)-1,COLUMN()-1)</f>
        <v>0.36699999999999999</v>
      </c>
      <c r="E3" s="168">
        <f ca="1">OFFSET(Results!$A$1,Lists!$B$133+MATCH($A3,INDIRECT(Lists!$D$133),0)-1,COLUMN()-1)</f>
        <v>0.25800000000000001</v>
      </c>
      <c r="F3" s="168">
        <f ca="1">OFFSET(Results!$A$1,Lists!$B$133+MATCH($A3,INDIRECT(Lists!$D$133),0)-1,COLUMN()-1)</f>
        <v>0.307</v>
      </c>
      <c r="G3" s="168">
        <f ca="1">OFFSET(Results!$A$1,Lists!$B$133+MATCH($A3,INDIRECT(Lists!$D$133),0)-1,COLUMN()-1)</f>
        <v>0.216</v>
      </c>
      <c r="H3" s="151"/>
    </row>
    <row r="4" spans="1:15" x14ac:dyDescent="0.3">
      <c r="A4" s="27" t="s">
        <v>210</v>
      </c>
      <c r="B4" s="168">
        <f ca="1">OFFSET(Results!$A$1,Lists!$B$133+MATCH($A4,INDIRECT(Lists!$D$133),0)-1,COLUMN()-1)</f>
        <v>0.16300000000000001</v>
      </c>
      <c r="C4" s="168">
        <f ca="1">OFFSET(Results!$A$1,Lists!$B$133+MATCH($A4,INDIRECT(Lists!$D$133),0)-1,COLUMN()-1)</f>
        <v>0.16800000000000001</v>
      </c>
      <c r="D4" s="168">
        <f ca="1">OFFSET(Results!$A$1,Lists!$B$133+MATCH($A4,INDIRECT(Lists!$D$133),0)-1,COLUMN()-1)</f>
        <v>0.19800000000000001</v>
      </c>
      <c r="E4" s="168">
        <f ca="1">OFFSET(Results!$A$1,Lists!$B$133+MATCH($A4,INDIRECT(Lists!$D$133),0)-1,COLUMN()-1)</f>
        <v>0.19400000000000001</v>
      </c>
      <c r="F4" s="168">
        <f ca="1">OFFSET(Results!$A$1,Lists!$B$133+MATCH($A4,INDIRECT(Lists!$D$133),0)-1,COLUMN()-1)</f>
        <v>0.20200000000000001</v>
      </c>
      <c r="G4" s="168">
        <f ca="1">OFFSET(Results!$A$1,Lists!$B$133+MATCH($A4,INDIRECT(Lists!$D$133),0)-1,COLUMN()-1)</f>
        <v>0.18099999999999999</v>
      </c>
      <c r="H4" s="151"/>
    </row>
    <row r="5" spans="1:15" x14ac:dyDescent="0.3">
      <c r="A5" s="27" t="s">
        <v>102</v>
      </c>
      <c r="B5" s="168">
        <f ca="1">OFFSET(Results!$A$1,Lists!$B$133+MATCH($A5,INDIRECT(Lists!$D$133),0)-1,COLUMN()-1)</f>
        <v>0.17899999999999999</v>
      </c>
      <c r="C5" s="168">
        <f ca="1">OFFSET(Results!$A$1,Lists!$B$133+MATCH($A5,INDIRECT(Lists!$D$133),0)-1,COLUMN()-1)</f>
        <v>0.17899999999999999</v>
      </c>
      <c r="D5" s="168">
        <f ca="1">OFFSET(Results!$A$1,Lists!$B$133+MATCH($A5,INDIRECT(Lists!$D$133),0)-1,COLUMN()-1)</f>
        <v>0.191</v>
      </c>
      <c r="E5" s="168">
        <f ca="1">OFFSET(Results!$A$1,Lists!$B$133+MATCH($A5,INDIRECT(Lists!$D$133),0)-1,COLUMN()-1)</f>
        <v>0.19700000000000001</v>
      </c>
      <c r="F5" s="168">
        <f ca="1">OFFSET(Results!$A$1,Lists!$B$133+MATCH($A5,INDIRECT(Lists!$D$133),0)-1,COLUMN()-1)</f>
        <v>0.20200000000000001</v>
      </c>
      <c r="G5" s="168">
        <f ca="1">OFFSET(Results!$A$1,Lists!$B$133+MATCH($A5,INDIRECT(Lists!$D$133),0)-1,COLUMN()-1)</f>
        <v>0.191</v>
      </c>
      <c r="H5" s="151"/>
    </row>
    <row r="6" spans="1:15" x14ac:dyDescent="0.3">
      <c r="A6" s="27" t="s">
        <v>405</v>
      </c>
      <c r="B6" s="168">
        <f ca="1">OFFSET(Results!$A$1,Lists!$B$133+MATCH($A6,INDIRECT(Lists!$D$133),0)-1,COLUMN()-1)</f>
        <v>0.48299999999999998</v>
      </c>
      <c r="C6" s="168">
        <f ca="1">OFFSET(Results!$A$1,Lists!$B$133+MATCH($A6,INDIRECT(Lists!$D$133),0)-1,COLUMN()-1)</f>
        <v>0.433</v>
      </c>
      <c r="D6" s="168">
        <f ca="1">OFFSET(Results!$A$1,Lists!$B$133+MATCH($A6,INDIRECT(Lists!$D$133),0)-1,COLUMN()-1)</f>
        <v>0.245</v>
      </c>
      <c r="E6" s="168">
        <f ca="1">OFFSET(Results!$A$1,Lists!$B$133+MATCH($A6,INDIRECT(Lists!$D$133),0)-1,COLUMN()-1)</f>
        <v>0.35099999999999998</v>
      </c>
      <c r="F6" s="168">
        <f ca="1">OFFSET(Results!$A$1,Lists!$B$133+MATCH($A6,INDIRECT(Lists!$D$133),0)-1,COLUMN()-1)</f>
        <v>0.28899999999999998</v>
      </c>
      <c r="G6" s="168">
        <f ca="1">OFFSET(Results!$A$1,Lists!$B$133+MATCH($A6,INDIRECT(Lists!$D$133),0)-1,COLUMN()-1)</f>
        <v>0.41199999999999998</v>
      </c>
      <c r="H6" s="151"/>
      <c r="J6" s="26"/>
      <c r="K6" s="26"/>
      <c r="L6" s="26"/>
      <c r="M6" s="26"/>
      <c r="N6" s="26"/>
      <c r="O6" s="26"/>
    </row>
    <row r="7" spans="1:15" ht="15" customHeight="1" x14ac:dyDescent="0.3">
      <c r="A7" s="147" t="s">
        <v>438</v>
      </c>
      <c r="B7" s="144"/>
      <c r="C7" s="170"/>
      <c r="D7" s="170"/>
      <c r="E7" s="170"/>
      <c r="F7" s="170"/>
      <c r="G7" s="170"/>
      <c r="H7" s="152"/>
    </row>
    <row r="8" spans="1:15" x14ac:dyDescent="0.3">
      <c r="A8" s="27" t="s">
        <v>103</v>
      </c>
      <c r="B8" s="29">
        <f ca="1">OFFSET(Results!$A$1,Lists!$B$134+MATCH($A8,INDIRECT(Lists!$D$134),0)-1,COLUMN()-1)</f>
        <v>0.17199999999999999</v>
      </c>
      <c r="C8" s="168">
        <f ca="1">OFFSET(Results!$A$1,Lists!$B$134+MATCH($A8,INDIRECT(Lists!$D$134),0)-1,COLUMN()-1)</f>
        <v>0.17199999999999999</v>
      </c>
      <c r="D8" s="168">
        <f ca="1">OFFSET(Results!$A$1,Lists!$B$134+MATCH($A8,INDIRECT(Lists!$D$134),0)-1,COLUMN()-1)</f>
        <v>0.17199999999999999</v>
      </c>
      <c r="E8" s="168">
        <f ca="1">OFFSET(Results!$A$1,Lists!$B$134+MATCH($A8,INDIRECT(Lists!$D$134),0)-1,COLUMN()-1)</f>
        <v>0.17199999999999999</v>
      </c>
      <c r="F8" s="168">
        <f ca="1">OFFSET(Results!$A$1,Lists!$B$134+MATCH($A8,INDIRECT(Lists!$D$134),0)-1,COLUMN()-1)</f>
        <v>0.17199999999999999</v>
      </c>
      <c r="G8" s="168">
        <f ca="1">OFFSET(Results!$A$1,Lists!$B$134+MATCH($A8,INDIRECT(Lists!$D$134),0)-1,COLUMN()-1)</f>
        <v>0.17199999999999999</v>
      </c>
      <c r="H8" s="151"/>
    </row>
    <row r="9" spans="1:15" x14ac:dyDescent="0.3">
      <c r="A9" s="27" t="s">
        <v>101</v>
      </c>
      <c r="B9" s="168">
        <f ca="1">OFFSET(Results!$A$1,Lists!$B$134+MATCH($A9,INDIRECT(Lists!$D$134),0)-1,COLUMN()-1)</f>
        <v>0.13100000000000001</v>
      </c>
      <c r="C9" s="168">
        <f ca="1">OFFSET(Results!$A$1,Lists!$B$134+MATCH($A9,INDIRECT(Lists!$D$134),0)-1,COLUMN()-1)</f>
        <v>0.13100000000000001</v>
      </c>
      <c r="D9" s="168">
        <f ca="1">OFFSET(Results!$A$1,Lists!$B$134+MATCH($A9,INDIRECT(Lists!$D$134),0)-1,COLUMN()-1)</f>
        <v>0.13100000000000001</v>
      </c>
      <c r="E9" s="168">
        <f ca="1">OFFSET(Results!$A$1,Lists!$B$134+MATCH($A9,INDIRECT(Lists!$D$134),0)-1,COLUMN()-1)</f>
        <v>0.13100000000000001</v>
      </c>
      <c r="F9" s="168">
        <f ca="1">OFFSET(Results!$A$1,Lists!$B$134+MATCH($A9,INDIRECT(Lists!$D$134),0)-1,COLUMN()-1)</f>
        <v>0.13100000000000001</v>
      </c>
      <c r="G9" s="168">
        <f ca="1">OFFSET(Results!$A$1,Lists!$B$134+MATCH($A9,INDIRECT(Lists!$D$134),0)-1,COLUMN()-1)</f>
        <v>0.13100000000000001</v>
      </c>
      <c r="H9" s="151"/>
    </row>
    <row r="10" spans="1:15" x14ac:dyDescent="0.3">
      <c r="A10" s="27" t="s">
        <v>210</v>
      </c>
      <c r="B10" s="168">
        <f ca="1">OFFSET(Results!$A$1,Lists!$B$134+MATCH($A10,INDIRECT(Lists!$D$134),0)-1,COLUMN()-1)</f>
        <v>9.7000000000000003E-2</v>
      </c>
      <c r="C10" s="168">
        <f ca="1">OFFSET(Results!$A$1,Lists!$B$134+MATCH($A10,INDIRECT(Lists!$D$134),0)-1,COLUMN()-1)</f>
        <v>9.7000000000000003E-2</v>
      </c>
      <c r="D10" s="168">
        <f ca="1">OFFSET(Results!$A$1,Lists!$B$134+MATCH($A10,INDIRECT(Lists!$D$134),0)-1,COLUMN()-1)</f>
        <v>9.7000000000000003E-2</v>
      </c>
      <c r="E10" s="168">
        <f ca="1">OFFSET(Results!$A$1,Lists!$B$134+MATCH($A10,INDIRECT(Lists!$D$134),0)-1,COLUMN()-1)</f>
        <v>9.7000000000000003E-2</v>
      </c>
      <c r="F10" s="168">
        <f ca="1">OFFSET(Results!$A$1,Lists!$B$134+MATCH($A10,INDIRECT(Lists!$D$134),0)-1,COLUMN()-1)</f>
        <v>9.7000000000000003E-2</v>
      </c>
      <c r="G10" s="168">
        <f ca="1">OFFSET(Results!$A$1,Lists!$B$134+MATCH($A10,INDIRECT(Lists!$D$134),0)-1,COLUMN()-1)</f>
        <v>9.7000000000000003E-2</v>
      </c>
      <c r="H10" s="151"/>
    </row>
    <row r="11" spans="1:15" x14ac:dyDescent="0.3">
      <c r="A11" s="27" t="s">
        <v>102</v>
      </c>
      <c r="B11" s="168">
        <f ca="1">OFFSET(Results!$A$1,Lists!$B$134+MATCH($A11,INDIRECT(Lists!$D$134),0)-1,COLUMN()-1)</f>
        <v>0.60099999999999998</v>
      </c>
      <c r="C11" s="168">
        <f ca="1">OFFSET(Results!$A$1,Lists!$B$134+MATCH($A11,INDIRECT(Lists!$D$134),0)-1,COLUMN()-1)</f>
        <v>0.60099999999999998</v>
      </c>
      <c r="D11" s="168">
        <f ca="1">OFFSET(Results!$A$1,Lists!$B$134+MATCH($A11,INDIRECT(Lists!$D$134),0)-1,COLUMN()-1)</f>
        <v>0.60099999999999998</v>
      </c>
      <c r="E11" s="168">
        <f ca="1">OFFSET(Results!$A$1,Lists!$B$134+MATCH($A11,INDIRECT(Lists!$D$134),0)-1,COLUMN()-1)</f>
        <v>0.60099999999999998</v>
      </c>
      <c r="F11" s="168">
        <f ca="1">OFFSET(Results!$A$1,Lists!$B$134+MATCH($A11,INDIRECT(Lists!$D$134),0)-1,COLUMN()-1)</f>
        <v>0.60099999999999998</v>
      </c>
      <c r="G11" s="168">
        <f ca="1">OFFSET(Results!$A$1,Lists!$B$134+MATCH($A11,INDIRECT(Lists!$D$134),0)-1,COLUMN()-1)</f>
        <v>0.60099999999999998</v>
      </c>
      <c r="H11" s="151"/>
    </row>
    <row r="12" spans="1:15" ht="15" customHeight="1" x14ac:dyDescent="0.3">
      <c r="A12" s="147" t="s">
        <v>439</v>
      </c>
      <c r="B12" s="148"/>
      <c r="C12" s="148"/>
      <c r="D12" s="170"/>
      <c r="E12" s="170"/>
      <c r="F12" s="170"/>
      <c r="G12" s="170"/>
      <c r="H12" s="150"/>
    </row>
    <row r="13" spans="1:15" x14ac:dyDescent="0.3">
      <c r="A13" s="27" t="s">
        <v>101</v>
      </c>
      <c r="B13" s="168">
        <f ca="1">OFFSET(Results!$A$1,Lists!$B$135+MATCH($A13,INDIRECT(Lists!$D$135),0)-1,COLUMN()-1)</f>
        <v>0.16300000000000001</v>
      </c>
      <c r="C13" s="168">
        <f ca="1">OFFSET(Results!$A$1,Lists!$B$135+MATCH($A13,INDIRECT(Lists!$D$135),0)-1,COLUMN()-1)</f>
        <v>0.17799999999999999</v>
      </c>
      <c r="D13" s="168">
        <f ca="1">OFFSET(Results!$A$1,Lists!$B$135+MATCH($A13,INDIRECT(Lists!$D$135),0)-1,COLUMN()-1)</f>
        <v>0.23400000000000001</v>
      </c>
      <c r="E13" s="168">
        <f ca="1">OFFSET(Results!$A$1,Lists!$B$135+MATCH($A13,INDIRECT(Lists!$D$135),0)-1,COLUMN()-1)</f>
        <v>0.19800000000000001</v>
      </c>
      <c r="F13" s="168">
        <f ca="1">OFFSET(Results!$A$1,Lists!$B$135+MATCH($A13,INDIRECT(Lists!$D$135),0)-1,COLUMN()-1)</f>
        <v>0.216</v>
      </c>
      <c r="G13" s="168">
        <f ca="1">OFFSET(Results!$A$1,Lists!$B$135+MATCH($A13,INDIRECT(Lists!$D$135),0)-1,COLUMN()-1)</f>
        <v>0.18099999999999999</v>
      </c>
      <c r="H13" s="151"/>
    </row>
    <row r="14" spans="1:15" x14ac:dyDescent="0.3">
      <c r="A14" s="27" t="s">
        <v>210</v>
      </c>
      <c r="B14" s="168">
        <f ca="1">OFFSET(Results!$A$1,Lists!$B$135+MATCH($A14,INDIRECT(Lists!$D$135),0)-1,COLUMN()-1)</f>
        <v>0.17899999999999999</v>
      </c>
      <c r="C14" s="168">
        <f ca="1">OFFSET(Results!$A$1,Lists!$B$135+MATCH($A14,INDIRECT(Lists!$D$135),0)-1,COLUMN()-1)</f>
        <v>0.186</v>
      </c>
      <c r="D14" s="168">
        <f ca="1">OFFSET(Results!$A$1,Lists!$B$135+MATCH($A14,INDIRECT(Lists!$D$135),0)-1,COLUMN()-1)</f>
        <v>0.214</v>
      </c>
      <c r="E14" s="168">
        <f ca="1">OFFSET(Results!$A$1,Lists!$B$135+MATCH($A14,INDIRECT(Lists!$D$135),0)-1,COLUMN()-1)</f>
        <v>0.19800000000000001</v>
      </c>
      <c r="F14" s="168">
        <f ca="1">OFFSET(Results!$A$1,Lists!$B$135+MATCH($A14,INDIRECT(Lists!$D$135),0)-1,COLUMN()-1)</f>
        <v>0.20699999999999999</v>
      </c>
      <c r="G14" s="168">
        <f ca="1">OFFSET(Results!$A$1,Lists!$B$135+MATCH($A14,INDIRECT(Lists!$D$135),0)-1,COLUMN()-1)</f>
        <v>0.189</v>
      </c>
      <c r="H14" s="151"/>
    </row>
    <row r="15" spans="1:15" x14ac:dyDescent="0.3">
      <c r="A15" s="27" t="s">
        <v>102</v>
      </c>
      <c r="B15" s="168">
        <f ca="1">OFFSET(Results!$A$1,Lists!$B$135+MATCH($A15,INDIRECT(Lists!$D$135),0)-1,COLUMN()-1)</f>
        <v>0.192</v>
      </c>
      <c r="C15" s="168">
        <f ca="1">OFFSET(Results!$A$1,Lists!$B$135+MATCH($A15,INDIRECT(Lists!$D$135),0)-1,COLUMN()-1)</f>
        <v>0.19700000000000001</v>
      </c>
      <c r="D15" s="168">
        <f ca="1">OFFSET(Results!$A$1,Lists!$B$135+MATCH($A15,INDIRECT(Lists!$D$135),0)-1,COLUMN()-1)</f>
        <v>0.217</v>
      </c>
      <c r="E15" s="168">
        <f ca="1">OFFSET(Results!$A$1,Lists!$B$135+MATCH($A15,INDIRECT(Lists!$D$135),0)-1,COLUMN()-1)</f>
        <v>0.20599999999999999</v>
      </c>
      <c r="F15" s="168">
        <f ca="1">OFFSET(Results!$A$1,Lists!$B$135+MATCH($A15,INDIRECT(Lists!$D$135),0)-1,COLUMN()-1)</f>
        <v>0.21199999999999999</v>
      </c>
      <c r="G15" s="168">
        <f ca="1">OFFSET(Results!$A$1,Lists!$B$135+MATCH($A15,INDIRECT(Lists!$D$135),0)-1,COLUMN()-1)</f>
        <v>0.19900000000000001</v>
      </c>
      <c r="H15" s="151"/>
    </row>
    <row r="16" spans="1:15" x14ac:dyDescent="0.3">
      <c r="A16" s="167" t="s">
        <v>405</v>
      </c>
      <c r="B16" s="168">
        <f ca="1">OFFSET(Results!$A$1,Lists!$B$135+MATCH($A16,INDIRECT(Lists!$D$135),0)-1,COLUMN()-1)</f>
        <v>0.46700000000000003</v>
      </c>
      <c r="C16" s="168">
        <f ca="1">OFFSET(Results!$A$1,Lists!$B$135+MATCH($A16,INDIRECT(Lists!$D$135),0)-1,COLUMN()-1)</f>
        <v>0.438</v>
      </c>
      <c r="D16" s="168">
        <f ca="1">OFFSET(Results!$A$1,Lists!$B$135+MATCH($A16,INDIRECT(Lists!$D$135),0)-1,COLUMN()-1)</f>
        <v>0.33500000000000002</v>
      </c>
      <c r="E16" s="168">
        <f ca="1">OFFSET(Results!$A$1,Lists!$B$135+MATCH($A16,INDIRECT(Lists!$D$135),0)-1,COLUMN()-1)</f>
        <v>0.39900000000000002</v>
      </c>
      <c r="F16" s="168">
        <f ca="1">OFFSET(Results!$A$1,Lists!$B$135+MATCH($A16,INDIRECT(Lists!$D$135),0)-1,COLUMN()-1)</f>
        <v>0.36499999999999999</v>
      </c>
      <c r="G16" s="168">
        <f ca="1">OFFSET(Results!$A$1,Lists!$B$135+MATCH($A16,INDIRECT(Lists!$D$135),0)-1,COLUMN()-1)</f>
        <v>0.43099999999999999</v>
      </c>
      <c r="H16" s="151"/>
    </row>
    <row r="17" spans="1:8" x14ac:dyDescent="0.3">
      <c r="A17" s="157" t="s">
        <v>401</v>
      </c>
      <c r="B17" s="172">
        <f ca="1">OFFSET(Results!$A$1,Lists!$B$135+MATCH($A17,INDIRECT(Lists!$D$135),0)-1,COLUMN()-1)/100</f>
        <v>0.61560000000000004</v>
      </c>
      <c r="C17" s="172">
        <f ca="1">OFFSET(Results!$A$1,Lists!$B$135+MATCH($A17,INDIRECT(Lists!$D$135),0)-1,COLUMN()-1)/100</f>
        <v>0.59870000000000001</v>
      </c>
      <c r="D17" s="172">
        <f ca="1">OFFSET(Results!$A$1,Lists!$B$135+MATCH($A17,INDIRECT(Lists!$D$135),0)-1,COLUMN()-1)/100</f>
        <v>0.53849999999999998</v>
      </c>
      <c r="E17" s="172">
        <f ca="1">OFFSET(Results!$A$1,Lists!$B$135+MATCH($A17,INDIRECT(Lists!$D$135),0)-1,COLUMN()-1)/100</f>
        <v>0.57640000000000002</v>
      </c>
      <c r="F17" s="172">
        <f ca="1">OFFSET(Results!$A$1,Lists!$B$135+MATCH($A17,INDIRECT(Lists!$D$135),0)-1,COLUMN()-1)/100</f>
        <v>0.55649999999999999</v>
      </c>
      <c r="G17" s="172">
        <f ca="1">OFFSET(Results!$A$1,Lists!$B$135+MATCH($A17,INDIRECT(Lists!$D$135),0)-1,COLUMN()-1)/100</f>
        <v>0.59499999999999997</v>
      </c>
      <c r="H17" s="158"/>
    </row>
    <row r="18" spans="1:8" x14ac:dyDescent="0.3">
      <c r="A18" s="33" t="s">
        <v>451</v>
      </c>
      <c r="B18" s="32">
        <f t="shared" ref="B18:G18" ca="1" si="0">MIN($B17:$H17)</f>
        <v>0.53849999999999998</v>
      </c>
      <c r="C18" s="169">
        <f t="shared" ca="1" si="0"/>
        <v>0.53849999999999998</v>
      </c>
      <c r="D18" s="169">
        <f t="shared" ca="1" si="0"/>
        <v>0.53849999999999998</v>
      </c>
      <c r="E18" s="169">
        <f t="shared" ca="1" si="0"/>
        <v>0.53849999999999998</v>
      </c>
      <c r="F18" s="169">
        <f t="shared" ca="1" si="0"/>
        <v>0.53849999999999998</v>
      </c>
      <c r="G18" s="169">
        <f t="shared" ca="1" si="0"/>
        <v>0.53849999999999998</v>
      </c>
      <c r="H18" s="153"/>
    </row>
    <row r="19" spans="1:8" x14ac:dyDescent="0.3">
      <c r="A19" s="28" t="s">
        <v>212</v>
      </c>
      <c r="B19" s="34">
        <f ca="1">IF(B18="","",B17/B18)</f>
        <v>1.1431754874651812</v>
      </c>
      <c r="C19" s="34">
        <f t="shared" ref="C19:G19" ca="1" si="1">IF(C18="","",C17/C18)</f>
        <v>1.1117920148560818</v>
      </c>
      <c r="D19" s="34">
        <f t="shared" ca="1" si="1"/>
        <v>1</v>
      </c>
      <c r="E19" s="34">
        <f t="shared" ca="1" si="1"/>
        <v>1.0703806870937791</v>
      </c>
      <c r="F19" s="34">
        <f t="shared" ca="1" si="1"/>
        <v>1.0334261838440111</v>
      </c>
      <c r="G19" s="34">
        <f t="shared" ca="1" si="1"/>
        <v>1.1049210770659239</v>
      </c>
      <c r="H19" s="154"/>
    </row>
    <row r="21" spans="1:8" ht="28.8" x14ac:dyDescent="0.3">
      <c r="A21" s="30" t="s">
        <v>209</v>
      </c>
      <c r="B21" s="31" t="str">
        <f>IF(Results!B1&gt;0,Results!B1,"")</f>
        <v>Scenario 01</v>
      </c>
      <c r="C21" s="31" t="str">
        <f>IF(Results!C1&gt;0,Results!C1,"")</f>
        <v>Scenario 02</v>
      </c>
      <c r="D21" s="31" t="str">
        <f>IF(Results!D1&gt;0,Results!D1,"")</f>
        <v>Scenario 03</v>
      </c>
      <c r="E21" s="31" t="str">
        <f>IF(Results!E1&gt;0,Results!E1,"")</f>
        <v>Scenario 04</v>
      </c>
      <c r="F21" s="31" t="str">
        <f>IF(Results!F1&gt;0,Results!F1,"")</f>
        <v>Scenario 05</v>
      </c>
      <c r="G21" s="31" t="str">
        <f>IF(Results!G1&gt;0,Results!G1,"")</f>
        <v>Scenario 06</v>
      </c>
      <c r="H21" s="149"/>
    </row>
    <row r="22" spans="1:8" x14ac:dyDescent="0.3">
      <c r="A22" s="171" t="s">
        <v>422</v>
      </c>
      <c r="B22" s="148"/>
      <c r="C22" s="148"/>
      <c r="D22" s="170"/>
      <c r="E22" s="170"/>
      <c r="F22" s="170"/>
      <c r="G22" s="170"/>
      <c r="H22" s="150"/>
    </row>
    <row r="23" spans="1:8" x14ac:dyDescent="0.3">
      <c r="A23" s="27" t="s">
        <v>101</v>
      </c>
      <c r="B23" s="168">
        <f ca="1">OFFSET(Results!$A$1,Lists!$B$136+MATCH($A23,INDIRECT(Lists!$D$136),0)-1,COLUMN()-1)</f>
        <v>0.115</v>
      </c>
      <c r="C23" s="168">
        <f ca="1">OFFSET(Results!$A$1,Lists!$B$136+MATCH($A23,INDIRECT(Lists!$D$136),0)-1,COLUMN()-1)</f>
        <v>0.14799999999999999</v>
      </c>
      <c r="D23" s="168">
        <f ca="1">OFFSET(Results!$A$1,Lists!$B$136+MATCH($A23,INDIRECT(Lists!$D$136),0)-1,COLUMN()-1)</f>
        <v>0.33</v>
      </c>
      <c r="E23" s="168">
        <f ca="1">OFFSET(Results!$A$1,Lists!$B$136+MATCH($A23,INDIRECT(Lists!$D$136),0)-1,COLUMN()-1)</f>
        <v>0.20899999999999999</v>
      </c>
      <c r="F23" s="168">
        <f ca="1">OFFSET(Results!$A$1,Lists!$B$136+MATCH($A23,INDIRECT(Lists!$D$136),0)-1,COLUMN()-1)</f>
        <v>0.245</v>
      </c>
      <c r="G23" s="168">
        <f ca="1">OFFSET(Results!$A$1,Lists!$B$136+MATCH($A23,INDIRECT(Lists!$D$136),0)-1,COLUMN()-1)</f>
        <v>0.159</v>
      </c>
      <c r="H23" s="151"/>
    </row>
    <row r="24" spans="1:8" x14ac:dyDescent="0.3">
      <c r="A24" s="27" t="s">
        <v>211</v>
      </c>
      <c r="B24" s="168">
        <f ca="1">OFFSET(Results!$A$1,Lists!$B$136+MATCH($A24,INDIRECT(Lists!$D$136),0)-1,COLUMN()-1)</f>
        <v>0.19</v>
      </c>
      <c r="C24" s="168">
        <f ca="1">OFFSET(Results!$A$1,Lists!$B$136+MATCH($A24,INDIRECT(Lists!$D$136),0)-1,COLUMN()-1)</f>
        <v>0.20200000000000001</v>
      </c>
      <c r="D24" s="168">
        <f ca="1">OFFSET(Results!$A$1,Lists!$B$136+MATCH($A24,INDIRECT(Lists!$D$136),0)-1,COLUMN()-1)</f>
        <v>0.26500000000000001</v>
      </c>
      <c r="E24" s="168">
        <f ca="1">OFFSET(Results!$A$1,Lists!$B$136+MATCH($A24,INDIRECT(Lists!$D$136),0)-1,COLUMN()-1)</f>
        <v>0.252</v>
      </c>
      <c r="F24" s="168">
        <f ca="1">OFFSET(Results!$A$1,Lists!$B$136+MATCH($A24,INDIRECT(Lists!$D$136),0)-1,COLUMN()-1)</f>
        <v>0.27100000000000002</v>
      </c>
      <c r="G24" s="168">
        <f ca="1">OFFSET(Results!$A$1,Lists!$B$136+MATCH($A24,INDIRECT(Lists!$D$136),0)-1,COLUMN()-1)</f>
        <v>0.22800000000000001</v>
      </c>
      <c r="H24" s="151"/>
    </row>
    <row r="25" spans="1:8" x14ac:dyDescent="0.3">
      <c r="A25" s="27" t="s">
        <v>102</v>
      </c>
      <c r="B25" s="168">
        <f ca="1">OFFSET(Results!$A$1,Lists!$B$136+MATCH($A25,INDIRECT(Lists!$D$136),0)-1,COLUMN()-1)</f>
        <v>0.245</v>
      </c>
      <c r="C25" s="168">
        <f ca="1">OFFSET(Results!$A$1,Lists!$B$136+MATCH($A25,INDIRECT(Lists!$D$136),0)-1,COLUMN()-1)</f>
        <v>0.22900000000000001</v>
      </c>
      <c r="D25" s="168">
        <f ca="1">OFFSET(Results!$A$1,Lists!$B$136+MATCH($A25,INDIRECT(Lists!$D$136),0)-1,COLUMN()-1)</f>
        <v>0.23699999999999999</v>
      </c>
      <c r="E25" s="168">
        <f ca="1">OFFSET(Results!$A$1,Lists!$B$136+MATCH($A25,INDIRECT(Lists!$D$136),0)-1,COLUMN()-1)</f>
        <v>0.26400000000000001</v>
      </c>
      <c r="F25" s="168">
        <f ca="1">OFFSET(Results!$A$1,Lists!$B$136+MATCH($A25,INDIRECT(Lists!$D$136),0)-1,COLUMN()-1)</f>
        <v>0.27500000000000002</v>
      </c>
      <c r="G25" s="168">
        <f ca="1">OFFSET(Results!$A$1,Lists!$B$136+MATCH($A25,INDIRECT(Lists!$D$136),0)-1,COLUMN()-1)</f>
        <v>0.26100000000000001</v>
      </c>
      <c r="H25" s="151"/>
    </row>
    <row r="26" spans="1:8" x14ac:dyDescent="0.3">
      <c r="A26" s="27" t="s">
        <v>405</v>
      </c>
      <c r="B26" s="168">
        <f ca="1">OFFSET(Results!$A$1,Lists!$B$136+MATCH($A26,INDIRECT(Lists!$D$136),0)-1,COLUMN()-1)</f>
        <v>0.45</v>
      </c>
      <c r="C26" s="168">
        <f ca="1">OFFSET(Results!$A$1,Lists!$B$136+MATCH($A26,INDIRECT(Lists!$D$136),0)-1,COLUMN()-1)</f>
        <v>0.42099999999999999</v>
      </c>
      <c r="D26" s="168">
        <f ca="1">OFFSET(Results!$A$1,Lists!$B$136+MATCH($A26,INDIRECT(Lists!$D$136),0)-1,COLUMN()-1)</f>
        <v>0.16800000000000001</v>
      </c>
      <c r="E26" s="168">
        <f ca="1">OFFSET(Results!$A$1,Lists!$B$136+MATCH($A26,INDIRECT(Lists!$D$136),0)-1,COLUMN()-1)</f>
        <v>0.27500000000000002</v>
      </c>
      <c r="F26" s="168">
        <f ca="1">OFFSET(Results!$A$1,Lists!$B$136+MATCH($A26,INDIRECT(Lists!$D$136),0)-1,COLUMN()-1)</f>
        <v>0.20899999999999999</v>
      </c>
      <c r="G26" s="168">
        <f ca="1">OFFSET(Results!$A$1,Lists!$B$136+MATCH($A26,INDIRECT(Lists!$D$136),0)-1,COLUMN()-1)</f>
        <v>0.35099999999999998</v>
      </c>
      <c r="H26" s="151"/>
    </row>
    <row r="27" spans="1:8" x14ac:dyDescent="0.3">
      <c r="A27" s="171" t="s">
        <v>448</v>
      </c>
      <c r="B27" s="148"/>
      <c r="C27" s="148"/>
      <c r="D27" s="170"/>
      <c r="E27" s="170"/>
      <c r="F27" s="170"/>
      <c r="G27" s="170"/>
      <c r="H27" s="150"/>
    </row>
    <row r="28" spans="1:8" x14ac:dyDescent="0.3">
      <c r="A28" s="27" t="s">
        <v>96</v>
      </c>
      <c r="B28" s="168">
        <f ca="1">OFFSET(Results!$A$1,Lists!$B$137+MATCH($A28,INDIRECT(Lists!$D$137),0)-1,COLUMN()-1)</f>
        <v>0.50800000000000001</v>
      </c>
      <c r="C28" s="168">
        <f ca="1">OFFSET(Results!$A$1,Lists!$B$137+MATCH($A28,INDIRECT(Lists!$D$137),0)-1,COLUMN()-1)</f>
        <v>0.16400000000000001</v>
      </c>
      <c r="D28" s="168">
        <f ca="1">OFFSET(Results!$A$1,Lists!$B$137+MATCH($A28,INDIRECT(Lists!$D$137),0)-1,COLUMN()-1)</f>
        <v>0.81</v>
      </c>
      <c r="E28" s="168">
        <f ca="1">OFFSET(Results!$A$1,Lists!$B$137+MATCH($A28,INDIRECT(Lists!$D$137),0)-1,COLUMN()-1)</f>
        <v>0.81</v>
      </c>
      <c r="F28" s="168">
        <f ca="1">OFFSET(Results!$A$1,Lists!$B$137+MATCH($A28,INDIRECT(Lists!$D$137),0)-1,COLUMN()-1)</f>
        <v>0.81</v>
      </c>
      <c r="G28" s="168">
        <f ca="1">OFFSET(Results!$A$1,Lists!$B$137+MATCH($A28,INDIRECT(Lists!$D$137),0)-1,COLUMN()-1)</f>
        <v>0.81</v>
      </c>
      <c r="H28" s="151"/>
    </row>
    <row r="29" spans="1:8" x14ac:dyDescent="0.3">
      <c r="A29" s="27" t="s">
        <v>101</v>
      </c>
      <c r="B29" s="168">
        <f ca="1">OFFSET(Results!$A$1,Lists!$B$137+MATCH($A29,INDIRECT(Lists!$D$137),0)-1,COLUMN()-1)</f>
        <v>0.217</v>
      </c>
      <c r="C29" s="168">
        <f ca="1">OFFSET(Results!$A$1,Lists!$B$137+MATCH($A29,INDIRECT(Lists!$D$137),0)-1,COLUMN()-1)</f>
        <v>0.25600000000000001</v>
      </c>
      <c r="D29" s="168">
        <f ca="1">OFFSET(Results!$A$1,Lists!$B$137+MATCH($A29,INDIRECT(Lists!$D$137),0)-1,COLUMN()-1)</f>
        <v>9.0999999999999998E-2</v>
      </c>
      <c r="E29" s="168">
        <f ca="1">OFFSET(Results!$A$1,Lists!$B$137+MATCH($A29,INDIRECT(Lists!$D$137),0)-1,COLUMN()-1)</f>
        <v>9.0999999999999998E-2</v>
      </c>
      <c r="F29" s="168">
        <f ca="1">OFFSET(Results!$A$1,Lists!$B$137+MATCH($A29,INDIRECT(Lists!$D$137),0)-1,COLUMN()-1)</f>
        <v>9.0999999999999998E-2</v>
      </c>
      <c r="G29" s="168">
        <f ca="1">OFFSET(Results!$A$1,Lists!$B$137+MATCH($A29,INDIRECT(Lists!$D$137),0)-1,COLUMN()-1)</f>
        <v>9.0999999999999998E-2</v>
      </c>
      <c r="H29" s="151"/>
    </row>
    <row r="30" spans="1:8" x14ac:dyDescent="0.3">
      <c r="A30" s="27" t="s">
        <v>211</v>
      </c>
      <c r="B30" s="168">
        <f ca="1">OFFSET(Results!$A$1,Lists!$B$137+MATCH($A30,INDIRECT(Lists!$D$137),0)-1,COLUMN()-1)</f>
        <v>0.183</v>
      </c>
      <c r="C30" s="168">
        <f ca="1">OFFSET(Results!$A$1,Lists!$B$137+MATCH($A30,INDIRECT(Lists!$D$137),0)-1,COLUMN()-1)</f>
        <v>0.26200000000000001</v>
      </c>
      <c r="D30" s="168">
        <f ca="1">OFFSET(Results!$A$1,Lists!$B$137+MATCH($A30,INDIRECT(Lists!$D$137),0)-1,COLUMN()-1)</f>
        <v>6.3E-2</v>
      </c>
      <c r="E30" s="168">
        <f ca="1">OFFSET(Results!$A$1,Lists!$B$137+MATCH($A30,INDIRECT(Lists!$D$137),0)-1,COLUMN()-1)</f>
        <v>6.3E-2</v>
      </c>
      <c r="F30" s="168">
        <f ca="1">OFFSET(Results!$A$1,Lists!$B$137+MATCH($A30,INDIRECT(Lists!$D$137),0)-1,COLUMN()-1)</f>
        <v>6.3E-2</v>
      </c>
      <c r="G30" s="168">
        <f ca="1">OFFSET(Results!$A$1,Lists!$B$137+MATCH($A30,INDIRECT(Lists!$D$137),0)-1,COLUMN()-1)</f>
        <v>6.3E-2</v>
      </c>
      <c r="H30" s="151"/>
    </row>
    <row r="31" spans="1:8" x14ac:dyDescent="0.3">
      <c r="A31" s="27" t="s">
        <v>102</v>
      </c>
      <c r="B31" s="168">
        <f ca="1">OFFSET(Results!$A$1,Lists!$B$137+MATCH($A31,INDIRECT(Lists!$D$137),0)-1,COLUMN()-1)</f>
        <v>9.1999999999999998E-2</v>
      </c>
      <c r="C31" s="168">
        <f ca="1">OFFSET(Results!$A$1,Lists!$B$137+MATCH($A31,INDIRECT(Lists!$D$137),0)-1,COLUMN()-1)</f>
        <v>0.318</v>
      </c>
      <c r="D31" s="168">
        <f ca="1">OFFSET(Results!$A$1,Lists!$B$137+MATCH($A31,INDIRECT(Lists!$D$137),0)-1,COLUMN()-1)</f>
        <v>3.6999999999999998E-2</v>
      </c>
      <c r="E31" s="168">
        <f ca="1">OFFSET(Results!$A$1,Lists!$B$137+MATCH($A31,INDIRECT(Lists!$D$137),0)-1,COLUMN()-1)</f>
        <v>3.6999999999999998E-2</v>
      </c>
      <c r="F31" s="168">
        <f ca="1">OFFSET(Results!$A$1,Lists!$B$137+MATCH($A31,INDIRECT(Lists!$D$137),0)-1,COLUMN()-1)</f>
        <v>3.6999999999999998E-2</v>
      </c>
      <c r="G31" s="168">
        <f ca="1">OFFSET(Results!$A$1,Lists!$B$137+MATCH($A31,INDIRECT(Lists!$D$137),0)-1,COLUMN()-1)</f>
        <v>3.6999999999999998E-2</v>
      </c>
      <c r="H31" s="151"/>
    </row>
    <row r="32" spans="1:8" x14ac:dyDescent="0.3">
      <c r="A32" s="171" t="s">
        <v>449</v>
      </c>
      <c r="B32" s="148"/>
      <c r="C32" s="148"/>
      <c r="D32" s="170"/>
      <c r="E32" s="170"/>
      <c r="F32" s="170"/>
      <c r="G32" s="170"/>
      <c r="H32" s="150"/>
    </row>
    <row r="33" spans="1:8" x14ac:dyDescent="0.3">
      <c r="A33" s="27" t="s">
        <v>101</v>
      </c>
      <c r="B33" s="168">
        <f ca="1">OFFSET(Results!$A$1,Lists!$B$138+MATCH($A33,INDIRECT(Lists!$D$138),0)-1,COLUMN()-1)</f>
        <v>0.29199999999999998</v>
      </c>
      <c r="C33" s="168">
        <f ca="1">OFFSET(Results!$A$1,Lists!$B$138+MATCH($A33,INDIRECT(Lists!$D$138),0)-1,COLUMN()-1)</f>
        <v>0.20200000000000001</v>
      </c>
      <c r="D33" s="168">
        <f ca="1">OFFSET(Results!$A$1,Lists!$B$138+MATCH($A33,INDIRECT(Lists!$D$138),0)-1,COLUMN()-1)</f>
        <v>0.55400000000000005</v>
      </c>
      <c r="E33" s="168">
        <f ca="1">OFFSET(Results!$A$1,Lists!$B$138+MATCH($A33,INDIRECT(Lists!$D$138),0)-1,COLUMN()-1)</f>
        <v>0.46600000000000003</v>
      </c>
      <c r="F33" s="168">
        <f ca="1">OFFSET(Results!$A$1,Lists!$B$138+MATCH($A33,INDIRECT(Lists!$D$138),0)-1,COLUMN()-1)</f>
        <v>0.503</v>
      </c>
      <c r="G33" s="168">
        <f ca="1">OFFSET(Results!$A$1,Lists!$B$138+MATCH($A33,INDIRECT(Lists!$D$138),0)-1,COLUMN()-1)</f>
        <v>0.41799999999999998</v>
      </c>
      <c r="H33" s="151"/>
    </row>
    <row r="34" spans="1:8" x14ac:dyDescent="0.3">
      <c r="A34" s="27" t="s">
        <v>210</v>
      </c>
      <c r="B34" s="168">
        <f ca="1">OFFSET(Results!$A$1,Lists!$B$138+MATCH($A34,INDIRECT(Lists!$D$138),0)-1,COLUMN()-1)</f>
        <v>0.248</v>
      </c>
      <c r="C34" s="168">
        <f ca="1">OFFSET(Results!$A$1,Lists!$B$138+MATCH($A34,INDIRECT(Lists!$D$138),0)-1,COLUMN()-1)</f>
        <v>0.216</v>
      </c>
      <c r="D34" s="168">
        <f ca="1">OFFSET(Results!$A$1,Lists!$B$138+MATCH($A34,INDIRECT(Lists!$D$138),0)-1,COLUMN()-1)</f>
        <v>0.19600000000000001</v>
      </c>
      <c r="E34" s="168">
        <f ca="1">OFFSET(Results!$A$1,Lists!$B$138+MATCH($A34,INDIRECT(Lists!$D$138),0)-1,COLUMN()-1)</f>
        <v>0.22700000000000001</v>
      </c>
      <c r="F34" s="168">
        <f ca="1">OFFSET(Results!$A$1,Lists!$B$138+MATCH($A34,INDIRECT(Lists!$D$138),0)-1,COLUMN()-1)</f>
        <v>0.216</v>
      </c>
      <c r="G34" s="168">
        <f ca="1">OFFSET(Results!$A$1,Lists!$B$138+MATCH($A34,INDIRECT(Lists!$D$138),0)-1,COLUMN()-1)</f>
        <v>0.24299999999999999</v>
      </c>
      <c r="H34" s="151"/>
    </row>
    <row r="35" spans="1:8" x14ac:dyDescent="0.3">
      <c r="A35" s="27" t="s">
        <v>102</v>
      </c>
      <c r="B35" s="168">
        <f ca="1">OFFSET(Results!$A$1,Lists!$B$138+MATCH($A35,INDIRECT(Lists!$D$138),0)-1,COLUMN()-1)</f>
        <v>0.23200000000000001</v>
      </c>
      <c r="C35" s="168">
        <f ca="1">OFFSET(Results!$A$1,Lists!$B$138+MATCH($A35,INDIRECT(Lists!$D$138),0)-1,COLUMN()-1)</f>
        <v>0.222</v>
      </c>
      <c r="D35" s="168">
        <f ca="1">OFFSET(Results!$A$1,Lists!$B$138+MATCH($A35,INDIRECT(Lists!$D$138),0)-1,COLUMN()-1)</f>
        <v>0.14899999999999999</v>
      </c>
      <c r="E35" s="168">
        <f ca="1">OFFSET(Results!$A$1,Lists!$B$138+MATCH($A35,INDIRECT(Lists!$D$138),0)-1,COLUMN()-1)</f>
        <v>0.183</v>
      </c>
      <c r="F35" s="168">
        <f ca="1">OFFSET(Results!$A$1,Lists!$B$138+MATCH($A35,INDIRECT(Lists!$D$138),0)-1,COLUMN()-1)</f>
        <v>0.16700000000000001</v>
      </c>
      <c r="G35" s="168">
        <f ca="1">OFFSET(Results!$A$1,Lists!$B$138+MATCH($A35,INDIRECT(Lists!$D$138),0)-1,COLUMN()-1)</f>
        <v>0.20200000000000001</v>
      </c>
      <c r="H35" s="151"/>
    </row>
    <row r="36" spans="1:8" x14ac:dyDescent="0.3">
      <c r="A36" s="167" t="s">
        <v>405</v>
      </c>
      <c r="B36" s="168">
        <f ca="1">OFFSET(Results!$A$1,Lists!$B$138+MATCH($A36,INDIRECT(Lists!$D$138),0)-1,COLUMN()-1)</f>
        <v>0.22800000000000001</v>
      </c>
      <c r="C36" s="168">
        <f ca="1">OFFSET(Results!$A$1,Lists!$B$138+MATCH($A36,INDIRECT(Lists!$D$138),0)-1,COLUMN()-1)</f>
        <v>0.35899999999999999</v>
      </c>
      <c r="D36" s="168">
        <f ca="1">OFFSET(Results!$A$1,Lists!$B$138+MATCH($A36,INDIRECT(Lists!$D$138),0)-1,COLUMN()-1)</f>
        <v>0.10100000000000001</v>
      </c>
      <c r="E36" s="168">
        <f ca="1">OFFSET(Results!$A$1,Lists!$B$138+MATCH($A36,INDIRECT(Lists!$D$138),0)-1,COLUMN()-1)</f>
        <v>0.124</v>
      </c>
      <c r="F36" s="168">
        <f ca="1">OFFSET(Results!$A$1,Lists!$B$138+MATCH($A36,INDIRECT(Lists!$D$138),0)-1,COLUMN()-1)</f>
        <v>0.113</v>
      </c>
      <c r="G36" s="168">
        <f ca="1">OFFSET(Results!$A$1,Lists!$B$138+MATCH($A36,INDIRECT(Lists!$D$138),0)-1,COLUMN()-1)</f>
        <v>0.13700000000000001</v>
      </c>
      <c r="H36" s="151"/>
    </row>
    <row r="37" spans="1:8" x14ac:dyDescent="0.3">
      <c r="A37" s="157" t="s">
        <v>401</v>
      </c>
      <c r="B37" s="172">
        <f ca="1">OFFSET(Results!$A$1,Lists!$B$138+MATCH($A37,INDIRECT(Lists!$D$138),0)-1,COLUMN()-1)/100</f>
        <v>0.47389999999999999</v>
      </c>
      <c r="C37" s="172">
        <f ca="1">OFFSET(Results!$A$1,Lists!$B$138+MATCH($A37,INDIRECT(Lists!$D$138),0)-1,COLUMN()-1)/100</f>
        <v>0.55969999999999998</v>
      </c>
      <c r="D37" s="172">
        <f ca="1">OFFSET(Results!$A$1,Lists!$B$138+MATCH($A37,INDIRECT(Lists!$D$138),0)-1,COLUMN()-1)/100</f>
        <v>0.32400000000000001</v>
      </c>
      <c r="E37" s="172">
        <f ca="1">OFFSET(Results!$A$1,Lists!$B$138+MATCH($A37,INDIRECT(Lists!$D$138),0)-1,COLUMN()-1)/100</f>
        <v>0.36630000000000001</v>
      </c>
      <c r="F37" s="172">
        <f ca="1">OFFSET(Results!$A$1,Lists!$B$138+MATCH($A37,INDIRECT(Lists!$D$138),0)-1,COLUMN()-1)/100</f>
        <v>0.34770000000000001</v>
      </c>
      <c r="G37" s="172">
        <f ca="1">OFFSET(Results!$A$1,Lists!$B$138+MATCH($A37,INDIRECT(Lists!$D$138),0)-1,COLUMN()-1)/100</f>
        <v>0.38979999999999998</v>
      </c>
      <c r="H37" s="158"/>
    </row>
    <row r="38" spans="1:8" x14ac:dyDescent="0.3">
      <c r="A38" s="33" t="s">
        <v>451</v>
      </c>
      <c r="B38" s="32">
        <f t="shared" ref="B38:G38" ca="1" si="2">MIN($B37:$H37)</f>
        <v>0.32400000000000001</v>
      </c>
      <c r="C38" s="169">
        <f t="shared" ca="1" si="2"/>
        <v>0.32400000000000001</v>
      </c>
      <c r="D38" s="169">
        <f t="shared" ca="1" si="2"/>
        <v>0.32400000000000001</v>
      </c>
      <c r="E38" s="169">
        <f t="shared" ca="1" si="2"/>
        <v>0.32400000000000001</v>
      </c>
      <c r="F38" s="169">
        <f t="shared" ca="1" si="2"/>
        <v>0.32400000000000001</v>
      </c>
      <c r="G38" s="169">
        <f t="shared" ca="1" si="2"/>
        <v>0.32400000000000001</v>
      </c>
      <c r="H38" s="153"/>
    </row>
    <row r="39" spans="1:8" x14ac:dyDescent="0.3">
      <c r="A39" s="28" t="s">
        <v>212</v>
      </c>
      <c r="B39" s="34">
        <f ca="1">IF(B38="","",B37/B38)</f>
        <v>1.4626543209876541</v>
      </c>
      <c r="C39" s="34">
        <f t="shared" ref="C39:G39" ca="1" si="3">IF(C38="","",C37/C38)</f>
        <v>1.727469135802469</v>
      </c>
      <c r="D39" s="34">
        <f t="shared" ca="1" si="3"/>
        <v>1</v>
      </c>
      <c r="E39" s="34">
        <f t="shared" ca="1" si="3"/>
        <v>1.1305555555555555</v>
      </c>
      <c r="F39" s="34">
        <f t="shared" ca="1" si="3"/>
        <v>1.0731481481481482</v>
      </c>
      <c r="G39" s="34">
        <f t="shared" ca="1" si="3"/>
        <v>1.2030864197530864</v>
      </c>
      <c r="H39" s="154"/>
    </row>
    <row r="42" spans="1:8" ht="28.8" x14ac:dyDescent="0.3">
      <c r="A42" s="31"/>
      <c r="B42" s="31" t="str">
        <f>IF(Results!B1&gt;0,Results!B1,"")</f>
        <v>Scenario 01</v>
      </c>
      <c r="C42" s="31" t="str">
        <f>IF(Results!C1&gt;0,Results!C1,"")</f>
        <v>Scenario 02</v>
      </c>
      <c r="D42" s="31" t="str">
        <f>IF(Results!D1&gt;0,Results!D1,"")</f>
        <v>Scenario 03</v>
      </c>
      <c r="E42" s="31" t="str">
        <f>IF(Results!E1&gt;0,Results!E1,"")</f>
        <v>Scenario 04</v>
      </c>
      <c r="F42" s="31" t="str">
        <f>IF(Results!F1&gt;0,Results!F1,"")</f>
        <v>Scenario 05</v>
      </c>
      <c r="G42" s="31" t="str">
        <f>IF(Results!G1&gt;0,Results!G1,"")</f>
        <v>Scenario 06</v>
      </c>
      <c r="H42" s="149"/>
    </row>
    <row r="43" spans="1:8" ht="28.8" x14ac:dyDescent="0.3">
      <c r="A43" s="35" t="s">
        <v>462</v>
      </c>
      <c r="B43" s="36">
        <f ca="1">B19</f>
        <v>1.1431754874651812</v>
      </c>
      <c r="C43" s="36">
        <f ca="1">C19</f>
        <v>1.1117920148560818</v>
      </c>
      <c r="D43" s="36">
        <f t="shared" ref="D43:G43" ca="1" si="4">D19</f>
        <v>1</v>
      </c>
      <c r="E43" s="36">
        <f t="shared" ca="1" si="4"/>
        <v>1.0703806870937791</v>
      </c>
      <c r="F43" s="36">
        <f t="shared" ca="1" si="4"/>
        <v>1.0334261838440111</v>
      </c>
      <c r="G43" s="36">
        <f t="shared" ca="1" si="4"/>
        <v>1.1049210770659239</v>
      </c>
      <c r="H43" s="155"/>
    </row>
    <row r="44" spans="1:8" ht="28.8" x14ac:dyDescent="0.3">
      <c r="A44" s="35" t="s">
        <v>452</v>
      </c>
      <c r="B44" s="37">
        <f ca="1">B39</f>
        <v>1.4626543209876541</v>
      </c>
      <c r="C44" s="37">
        <f t="shared" ref="C44:G44" ca="1" si="5">C39</f>
        <v>1.727469135802469</v>
      </c>
      <c r="D44" s="37">
        <f t="shared" ca="1" si="5"/>
        <v>1</v>
      </c>
      <c r="E44" s="37">
        <f t="shared" ca="1" si="5"/>
        <v>1.1305555555555555</v>
      </c>
      <c r="F44" s="37">
        <f t="shared" ca="1" si="5"/>
        <v>1.0731481481481482</v>
      </c>
      <c r="G44" s="37">
        <f t="shared" ca="1" si="5"/>
        <v>1.2030864197530864</v>
      </c>
      <c r="H44" s="156"/>
    </row>
  </sheetData>
  <sortState xmlns:xlrd2="http://schemas.microsoft.com/office/spreadsheetml/2017/richdata2" columnSort="1" ref="B50:H51">
    <sortCondition ref="B51:H51"/>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1FF946F2D6AD46AAC1E7E1C5CF0931" ma:contentTypeVersion="12" ma:contentTypeDescription="Create a new document." ma:contentTypeScope="" ma:versionID="580743e7c28e50bdff85c765b50a6a35">
  <xsd:schema xmlns:xsd="http://www.w3.org/2001/XMLSchema" xmlns:xs="http://www.w3.org/2001/XMLSchema" xmlns:p="http://schemas.microsoft.com/office/2006/metadata/properties" xmlns:ns2="fdbeb3bb-9397-47de-b2d2-7dc88b5c58e6" xmlns:ns3="64891749-8764-413f-bbbb-e8871325c714" targetNamespace="http://schemas.microsoft.com/office/2006/metadata/properties" ma:root="true" ma:fieldsID="169e5aaf4ac256bf1dc482cf113ca44f" ns2:_="" ns3:_="">
    <xsd:import namespace="fdbeb3bb-9397-47de-b2d2-7dc88b5c58e6"/>
    <xsd:import namespace="64891749-8764-413f-bbbb-e8871325c7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eb3bb-9397-47de-b2d2-7dc88b5c5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891749-8764-413f-bbbb-e8871325c71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18F001-47DA-4C7E-9663-251550652016}">
  <ds:schemaRefs>
    <ds:schemaRef ds:uri="http://schemas.microsoft.com/sharepoint/v3/contenttype/forms"/>
  </ds:schemaRefs>
</ds:datastoreItem>
</file>

<file path=customXml/itemProps2.xml><?xml version="1.0" encoding="utf-8"?>
<ds:datastoreItem xmlns:ds="http://schemas.openxmlformats.org/officeDocument/2006/customXml" ds:itemID="{84A7BFD3-9CB9-4115-875D-085ABB61E5A9}">
  <ds:schemaRefs>
    <ds:schemaRef ds:uri="http://schemas.openxmlformats.org/package/2006/metadata/core-properties"/>
    <ds:schemaRef ds:uri="http://schemas.microsoft.com/office/2006/documentManagement/types"/>
    <ds:schemaRef ds:uri="http://schemas.microsoft.com/office/infopath/2007/PartnerControls"/>
    <ds:schemaRef ds:uri="fdbeb3bb-9397-47de-b2d2-7dc88b5c58e6"/>
    <ds:schemaRef ds:uri="http://purl.org/dc/elements/1.1/"/>
    <ds:schemaRef ds:uri="http://schemas.microsoft.com/office/2006/metadata/properties"/>
    <ds:schemaRef ds:uri="64891749-8764-413f-bbbb-e8871325c714"/>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6F5F06B-F481-464B-B15D-77586B2E4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eb3bb-9397-47de-b2d2-7dc88b5c58e6"/>
    <ds:schemaRef ds:uri="64891749-8764-413f-bbbb-e8871325c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Cover</vt:lpstr>
      <vt:lpstr>Contents</vt:lpstr>
      <vt:lpstr>Instructions</vt:lpstr>
      <vt:lpstr>Scenarios</vt:lpstr>
      <vt:lpstr>Location &amp; Climate</vt:lpstr>
      <vt:lpstr>Cum RF Calcs</vt:lpstr>
      <vt:lpstr>Climate Assumptions</vt:lpstr>
      <vt:lpstr>Interventions</vt:lpstr>
      <vt:lpstr>Soil Chemical</vt:lpstr>
      <vt:lpstr>Soil physical</vt:lpstr>
      <vt:lpstr>Vegetation</vt:lpstr>
      <vt:lpstr>Lists</vt:lpstr>
      <vt:lpstr>Scenarios Combined</vt:lpstr>
      <vt:lpstr>Data Form</vt:lpstr>
      <vt:lpstr>Results</vt:lpstr>
      <vt:lpstr>Output</vt:lpstr>
      <vt:lpstr>Amendment_form</vt:lpstr>
      <vt:lpstr>Contourbank_permanence</vt:lpstr>
      <vt:lpstr>Day_of_Month</vt:lpstr>
      <vt:lpstr>EA_Landuse_requirement</vt:lpstr>
      <vt:lpstr>Evap</vt:lpstr>
      <vt:lpstr>Gypsum_Application_Month</vt:lpstr>
      <vt:lpstr>IFD</vt:lpstr>
      <vt:lpstr>Irrigation</vt:lpstr>
      <vt:lpstr>Lateral_landform_uniformity</vt:lpstr>
      <vt:lpstr>MaxT</vt:lpstr>
      <vt:lpstr>MinT</vt:lpstr>
      <vt:lpstr>Rain</vt:lpstr>
      <vt:lpstr>Rain10</vt:lpstr>
      <vt:lpstr>Rain90</vt:lpstr>
      <vt:lpstr>Rainfall_modelling_conditions</vt:lpstr>
      <vt:lpstr>Rip_direction</vt:lpstr>
      <vt:lpstr>Rockmulch_applied</vt:lpstr>
      <vt:lpstr>Seed_mix_applied</vt:lpstr>
      <vt:lpstr>Slope_drainage_structures</vt:lpstr>
      <vt:lpstr>Slope_shape</vt:lpstr>
      <vt:lpstr>Soil_moisture_at_time_of_ripping</vt:lpstr>
      <vt:lpstr>Spoil_amendment_rate</vt:lpstr>
      <vt:lpstr>Spoil_amendment_type</vt:lpstr>
      <vt:lpstr>Topsoil_amendment_application_method</vt:lpstr>
      <vt:lpstr>Topsoil_biological_activity</vt:lpstr>
      <vt:lpstr>Topsoil_fertiliser_addition</vt:lpstr>
      <vt:lpstr>Topsoil_nutrient_status</vt:lpstr>
      <vt:lpstr>Upslope_bund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Dale</dc:creator>
  <cp:lastModifiedBy>Glenn Dale</cp:lastModifiedBy>
  <cp:lastPrinted>2021-06-02T15:02:58Z</cp:lastPrinted>
  <dcterms:created xsi:type="dcterms:W3CDTF">2020-02-04T07:21:43Z</dcterms:created>
  <dcterms:modified xsi:type="dcterms:W3CDTF">2021-06-17T04:48:42Z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0x010100D11FF946F2D6AD46AAC1E7E1C5CF0931</vt:lpwstr>
  </property>
</Properties>
</file>